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CE\oktatas\2015-16-2_Biometria_SzolBor_BSc2\"/>
    </mc:Choice>
  </mc:AlternateContent>
  <bookViews>
    <workbookView xWindow="0" yWindow="0" windowWidth="20490" windowHeight="7905"/>
  </bookViews>
  <sheets>
    <sheet name="csop05_K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" i="1" l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4" i="1"/>
  <c r="BD34" i="1" l="1"/>
  <c r="BD33" i="1"/>
  <c r="BD32" i="1"/>
  <c r="BD31" i="1"/>
  <c r="BD30" i="1"/>
  <c r="BC8" i="1"/>
  <c r="AX8" i="1"/>
  <c r="AT8" i="1"/>
  <c r="AR8" i="1"/>
  <c r="AM8" i="1"/>
  <c r="AO8" i="1" s="1"/>
  <c r="BC17" i="1"/>
  <c r="AX17" i="1"/>
  <c r="AT17" i="1"/>
  <c r="AR17" i="1"/>
  <c r="AM17" i="1"/>
  <c r="AO17" i="1" s="1"/>
  <c r="BC5" i="1"/>
  <c r="AX5" i="1"/>
  <c r="AT5" i="1"/>
  <c r="AR5" i="1"/>
  <c r="AM5" i="1"/>
  <c r="AO5" i="1" s="1"/>
  <c r="BC6" i="1"/>
  <c r="AX6" i="1"/>
  <c r="AT6" i="1"/>
  <c r="AR6" i="1"/>
  <c r="AM6" i="1"/>
  <c r="AO6" i="1" s="1"/>
  <c r="BC19" i="1"/>
  <c r="AX19" i="1"/>
  <c r="AT19" i="1"/>
  <c r="AR19" i="1"/>
  <c r="AM19" i="1"/>
  <c r="AO19" i="1" s="1"/>
  <c r="BC10" i="1"/>
  <c r="AX10" i="1"/>
  <c r="AT10" i="1"/>
  <c r="AR10" i="1"/>
  <c r="AM10" i="1"/>
  <c r="AO10" i="1" s="1"/>
  <c r="BC9" i="1"/>
  <c r="AX9" i="1"/>
  <c r="AT9" i="1"/>
  <c r="AR9" i="1"/>
  <c r="AM9" i="1"/>
  <c r="AO9" i="1" s="1"/>
  <c r="BC13" i="1"/>
  <c r="AX13" i="1"/>
  <c r="AT13" i="1"/>
  <c r="AR13" i="1"/>
  <c r="AM13" i="1"/>
  <c r="AO13" i="1" s="1"/>
  <c r="BC12" i="1"/>
  <c r="AX12" i="1"/>
  <c r="AT12" i="1"/>
  <c r="AR12" i="1"/>
  <c r="AM12" i="1"/>
  <c r="AO12" i="1" s="1"/>
  <c r="BC21" i="1"/>
  <c r="AX21" i="1"/>
  <c r="AT21" i="1"/>
  <c r="AR21" i="1"/>
  <c r="AM21" i="1"/>
  <c r="AO21" i="1" s="1"/>
  <c r="BC22" i="1"/>
  <c r="AX22" i="1"/>
  <c r="AT22" i="1"/>
  <c r="AR22" i="1"/>
  <c r="AM22" i="1"/>
  <c r="AO22" i="1" s="1"/>
  <c r="BC14" i="1"/>
  <c r="AX14" i="1"/>
  <c r="AT14" i="1"/>
  <c r="AR14" i="1"/>
  <c r="AM14" i="1"/>
  <c r="AO14" i="1" s="1"/>
  <c r="AX15" i="1"/>
  <c r="AT15" i="1"/>
  <c r="AR15" i="1"/>
  <c r="AM15" i="1"/>
  <c r="AO15" i="1" s="1"/>
  <c r="BC23" i="1"/>
  <c r="AX23" i="1"/>
  <c r="AT23" i="1"/>
  <c r="AR23" i="1"/>
  <c r="AM23" i="1"/>
  <c r="AO23" i="1" s="1"/>
  <c r="BC20" i="1"/>
  <c r="AX20" i="1"/>
  <c r="AT20" i="1"/>
  <c r="AR20" i="1"/>
  <c r="AM20" i="1"/>
  <c r="AO20" i="1" s="1"/>
  <c r="BC18" i="1"/>
  <c r="AX18" i="1"/>
  <c r="AT18" i="1"/>
  <c r="AR18" i="1"/>
  <c r="AM18" i="1"/>
  <c r="AO18" i="1" s="1"/>
  <c r="BC4" i="1"/>
  <c r="AX4" i="1"/>
  <c r="AT4" i="1"/>
  <c r="AR4" i="1"/>
  <c r="AM4" i="1"/>
  <c r="AO4" i="1" s="1"/>
  <c r="BC11" i="1"/>
  <c r="AX11" i="1"/>
  <c r="AT11" i="1"/>
  <c r="AR11" i="1"/>
  <c r="AM11" i="1"/>
  <c r="AO11" i="1" s="1"/>
  <c r="BC7" i="1"/>
  <c r="AX7" i="1"/>
  <c r="AT7" i="1"/>
  <c r="AR7" i="1"/>
  <c r="AM7" i="1"/>
  <c r="AO7" i="1" s="1"/>
  <c r="BC16" i="1"/>
  <c r="AX16" i="1"/>
  <c r="AT16" i="1"/>
  <c r="AR16" i="1"/>
  <c r="AM16" i="1"/>
  <c r="AO16" i="1" s="1"/>
  <c r="O2" i="1"/>
  <c r="Q2" i="1" s="1"/>
  <c r="R2" i="1" s="1"/>
  <c r="T2" i="1" s="1"/>
  <c r="V2" i="1" s="1"/>
  <c r="W2" i="1" s="1"/>
  <c r="AS33" i="1" l="1"/>
  <c r="AT33" i="1"/>
  <c r="AP1" i="1"/>
  <c r="Y2" i="1"/>
  <c r="AA2" i="1" s="1"/>
  <c r="AC2" i="1" s="1"/>
  <c r="AE2" i="1" s="1"/>
  <c r="AG2" i="1" s="1"/>
  <c r="AI2" i="1" s="1"/>
  <c r="AT34" i="1"/>
  <c r="BD35" i="1"/>
  <c r="AS31" i="1"/>
  <c r="AT32" i="1"/>
  <c r="AS32" i="1"/>
  <c r="AS30" i="1"/>
  <c r="AT31" i="1"/>
  <c r="AS34" i="1"/>
  <c r="AT30" i="1"/>
  <c r="AT35" i="1" l="1"/>
  <c r="AS35" i="1"/>
  <c r="AT37" i="1" l="1"/>
</calcChain>
</file>

<file path=xl/comments1.xml><?xml version="1.0" encoding="utf-8"?>
<comments xmlns="http://schemas.openxmlformats.org/spreadsheetml/2006/main">
  <authors>
    <author>ISZK</author>
    <author>alaszlo</author>
    <author>Rendszergazda</author>
  </authors>
  <commentList>
    <comment ref="AO1" authorId="0" shapeId="0">
      <text>
        <r>
          <rPr>
            <b/>
            <sz val="9"/>
            <color indexed="81"/>
            <rFont val="Segoe UI"/>
            <family val="2"/>
            <charset val="238"/>
          </rPr>
          <t>ISZK:</t>
        </r>
        <r>
          <rPr>
            <sz val="9"/>
            <color indexed="81"/>
            <rFont val="Segoe UI"/>
            <family val="2"/>
            <charset val="238"/>
          </rPr>
          <t xml:space="preserve">
* Matematika és Alkalmazott informatika érdemjegy birtokában lehet aláírás biometriából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  <charset val="238"/>
          </rPr>
          <t>ISZK:</t>
        </r>
        <r>
          <rPr>
            <sz val="9"/>
            <color indexed="81"/>
            <rFont val="Tahoma"/>
            <family val="2"/>
            <charset val="238"/>
          </rPr>
          <t xml:space="preserve">
10-12 h között két alkalom
30 perces vizsga, 20 tesztkérdés
K2</t>
        </r>
      </text>
    </comment>
    <comment ref="AN3" authorId="0" shapeId="0">
      <text>
        <r>
          <rPr>
            <b/>
            <sz val="9"/>
            <color indexed="81"/>
            <rFont val="Tahoma"/>
            <family val="2"/>
            <charset val="238"/>
          </rPr>
          <t>ISZK:</t>
        </r>
        <r>
          <rPr>
            <sz val="9"/>
            <color indexed="81"/>
            <rFont val="Tahoma"/>
            <family val="2"/>
            <charset val="238"/>
          </rPr>
          <t xml:space="preserve">
Aláírásszerző ZH
Max. 20 pont
Min 12 kell az aláíráshoz
2016-04-07 (csüt)
14 h
GFsz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  <charset val="238"/>
          </rPr>
          <t>ISZK:</t>
        </r>
        <r>
          <rPr>
            <sz val="9"/>
            <color indexed="81"/>
            <rFont val="Tahoma"/>
            <family val="2"/>
            <charset val="238"/>
          </rPr>
          <t xml:space="preserve">
3 minősítésű, ami elfogadható minőségű (ami nem, az egyszeri UV-val javítható):
- Elfogadható (-1 jegy)
- Jó (nem változtat a jegyen)
- Kiváló (+1 jegy)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alaszlo:</t>
        </r>
        <r>
          <rPr>
            <sz val="9"/>
            <color indexed="81"/>
            <rFont val="Tahoma"/>
            <family val="2"/>
            <charset val="238"/>
          </rPr>
          <t xml:space="preserve">
Kedden 14h-ra jár</t>
        </r>
      </text>
    </comment>
    <comment ref="N19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R.Zs.-nál volt 14h-tól</t>
        </r>
      </text>
    </comment>
    <comment ref="Q19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R.Zs.-nál volt 14h-tól</t>
        </r>
      </text>
    </comment>
    <comment ref="R19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R.Zs.-nál volt 14h-tól</t>
        </r>
      </text>
    </comment>
    <comment ref="S19" authorId="1" shapeId="0">
      <text>
        <r>
          <rPr>
            <b/>
            <sz val="9"/>
            <color indexed="81"/>
            <rFont val="Tahoma"/>
            <family val="2"/>
            <charset val="238"/>
          </rPr>
          <t>alaszlo:</t>
        </r>
        <r>
          <rPr>
            <sz val="9"/>
            <color indexed="81"/>
            <rFont val="Tahoma"/>
            <family val="2"/>
            <charset val="238"/>
          </rPr>
          <t xml:space="preserve">
K14-től jár, ott írta</t>
        </r>
      </text>
    </comment>
    <comment ref="N20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R.Zs.-nál volt 14h-tól</t>
        </r>
      </text>
    </comment>
    <comment ref="Q20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R.Zs.-nál volt 14h-tól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  <charset val="238"/>
          </rPr>
          <t>alaszlo:</t>
        </r>
        <r>
          <rPr>
            <sz val="9"/>
            <color indexed="81"/>
            <rFont val="Tahoma"/>
            <family val="2"/>
            <charset val="238"/>
          </rPr>
          <t xml:space="preserve">
Kedden 14h-ra jár</t>
        </r>
      </text>
    </comment>
    <comment ref="N21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R.Zs.-nál volt 14h-tól</t>
        </r>
      </text>
    </comment>
    <comment ref="Q21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R.Zs.-nál volt 14h-tól</t>
        </r>
      </text>
    </comment>
    <comment ref="R21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R.Zs.-nál volt 14h-tól</t>
        </r>
      </text>
    </comment>
    <comment ref="S21" authorId="1" shapeId="0">
      <text>
        <r>
          <rPr>
            <b/>
            <sz val="9"/>
            <color indexed="81"/>
            <rFont val="Tahoma"/>
            <family val="2"/>
            <charset val="238"/>
          </rPr>
          <t>alaszlo:</t>
        </r>
        <r>
          <rPr>
            <sz val="9"/>
            <color indexed="81"/>
            <rFont val="Tahoma"/>
            <family val="2"/>
            <charset val="238"/>
          </rPr>
          <t xml:space="preserve">
K14-től jár, ott írta</t>
        </r>
      </text>
    </comment>
    <comment ref="B24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kedd. 14h-s csoportból pótol</t>
        </r>
      </text>
    </comment>
    <comment ref="B25" authorId="2" shapeId="0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K14h-s csoportba jár</t>
        </r>
      </text>
    </comment>
    <comment ref="AP25" authorId="0" shapeId="0">
      <text>
        <r>
          <rPr>
            <b/>
            <sz val="9"/>
            <color indexed="81"/>
            <rFont val="Tahoma"/>
            <family val="2"/>
            <charset val="238"/>
          </rPr>
          <t>ISZK:</t>
        </r>
        <r>
          <rPr>
            <sz val="9"/>
            <color indexed="81"/>
            <rFont val="Tahoma"/>
            <family val="2"/>
            <charset val="238"/>
          </rPr>
          <t xml:space="preserve">
A 99%-os konfidencia intervallumban van a populációbeli várható érték 99% valószínűséggel.
Amúgy szép munka!</t>
        </r>
      </text>
    </comment>
    <comment ref="AP26" authorId="1" shapeId="0">
      <text>
        <r>
          <rPr>
            <b/>
            <sz val="9"/>
            <color indexed="81"/>
            <rFont val="Tahoma"/>
            <family val="2"/>
            <charset val="238"/>
          </rPr>
          <t>alaszlo:</t>
        </r>
        <r>
          <rPr>
            <sz val="9"/>
            <color indexed="81"/>
            <rFont val="Tahoma"/>
            <family val="2"/>
            <charset val="238"/>
          </rPr>
          <t xml:space="preserve">
Üzenet Neptunban(2015-04-08 21:12), hogy nem kaptam dolgozatot.
Nem sokkal a Neptun üzenet után e-mailben megkaptam, hiba történt a feltöltéskor.
1. A Bartlett próbánál a H1 nem jó.
Mit jelent a szignifikáns eredmény?
Mikor mondjuk, hogy szignifikáns egy eredmény?
Normális eloszlásról beszélhetünk. A megfogalmazás H0-ban értelmetlen.
Mi a normalitásvizsgálat konklúziója?
Ha van különbség az ANOVA-ban, akkor hol van pontosabban?
2. Mit jelent: 1.95e-06?
Hol van az ábra a normalitás ellenőrzésére, amire hivatkozik?
R kód?
3. Szakmai kérdés, próbaválasztás indoklása hiányzik.
E-mail arról, hogy javíthat ezen a munkán (2015-04-08 21:49, hogy a jegyén ne rontson. -1?
Javított.
1. Reziduumok normalitásánál a fogalmazásmód továbbra sem jó. Az eloszlás lehet normális, nem a normalitás.
Normalitásból nem von le következtetést.
Az ANOVA-nál elvégzi a páronkénti összehasonlítást. A Harmat fajta mindkét másiktól különbözik szignifikánsan, nem csak az egyiktől.
Amúgy rendben.</t>
        </r>
      </text>
    </comment>
    <comment ref="AP27" authorId="0" shapeId="0">
      <text>
        <r>
          <rPr>
            <b/>
            <sz val="9"/>
            <color indexed="81"/>
            <rFont val="Tahoma"/>
            <family val="2"/>
            <charset val="238"/>
          </rPr>
          <t>ISZK:</t>
        </r>
        <r>
          <rPr>
            <sz val="9"/>
            <color indexed="81"/>
            <rFont val="Tahoma"/>
            <family val="2"/>
            <charset val="238"/>
          </rPr>
          <t xml:space="preserve">
1. Bartlett próba H1-e nem jó. 
Bartlett és ANOVA értelmezése zavaros. Mit jelent a szignifikáns eredmény (milyen p mellett szignifikáns egy eredmény)?
Egy eloszlás lehet normális.
2. Regresszióban felcseréli a változók szerepét.
Mit jelent: 3.04e-06  vagy 2e-16?
Neptunban üzenet (2015-04-08 17:14): javítás esetén nem változik a jegye. -1 vagy 0?
Javított verziót elküldött.
1. A reziduumok normalitásánál H0-ban és H1-ben nem jó a fogalmazás. Az eloszlás lehet normális, nem a normalitás.
Nem von le következtetést a normalitásra vonatkozóan.
2. Regresszióban a függő változó a fürthossz, magyarázó a hozam! Nem futtatja újra eszerint a modellt. így nem jó.
Amúgy a leírt eredményből sem jól lett értelmezve a regressziós egyenes.
3. A próbaválasztás indoklása nincs meg.</t>
        </r>
      </text>
    </comment>
  </commentList>
</comments>
</file>

<file path=xl/sharedStrings.xml><?xml version="1.0" encoding="utf-8"?>
<sst xmlns="http://schemas.openxmlformats.org/spreadsheetml/2006/main" count="334" uniqueCount="143">
  <si>
    <t>3MI09NAK39B
Név</t>
  </si>
  <si>
    <t>Neptun kód</t>
  </si>
  <si>
    <t>1. Alkalom</t>
  </si>
  <si>
    <t>2. Alkalom</t>
  </si>
  <si>
    <t>3. Alkalom</t>
  </si>
  <si>
    <t>4. Alkalom</t>
  </si>
  <si>
    <t>5. Alkalom</t>
  </si>
  <si>
    <t>6. Alkalom</t>
  </si>
  <si>
    <t>7. Alkalom</t>
  </si>
  <si>
    <t>∑ röpi</t>
  </si>
  <si>
    <t>∑ röpi
-min</t>
  </si>
  <si>
    <t>Vizsgajegy</t>
  </si>
  <si>
    <t>Képzés</t>
  </si>
  <si>
    <t>Évfolyam</t>
  </si>
  <si>
    <t>Felvételek száma</t>
  </si>
  <si>
    <t>Felvett tárgy kódja</t>
  </si>
  <si>
    <t>Felvett tárgy neve</t>
  </si>
  <si>
    <t>Tanrend típus</t>
  </si>
  <si>
    <t>Kurzusra jelentkezett</t>
  </si>
  <si>
    <t>Vizsgára jelentkezhet</t>
  </si>
  <si>
    <t>Várólista</t>
  </si>
  <si>
    <t>Utolsó félév</t>
  </si>
  <si>
    <t>Vizsga_10h</t>
  </si>
  <si>
    <t>Vizsga_10:45</t>
  </si>
  <si>
    <t>Vizsga_18:00</t>
  </si>
  <si>
    <t>Vizsga_12:00</t>
  </si>
  <si>
    <t>Vizsga_13:00</t>
  </si>
  <si>
    <t>Biometria</t>
  </si>
  <si>
    <t>Jelenlét</t>
  </si>
  <si>
    <t>röpi</t>
  </si>
  <si>
    <t>Szünet</t>
  </si>
  <si>
    <t>AISZ</t>
  </si>
  <si>
    <t>HáziDolgozat</t>
  </si>
  <si>
    <t>Elért pont</t>
  </si>
  <si>
    <t>Érdemjegy</t>
  </si>
  <si>
    <t>Neptunban</t>
  </si>
  <si>
    <t>1</t>
  </si>
  <si>
    <t/>
  </si>
  <si>
    <t>3MI09NAK39B</t>
  </si>
  <si>
    <t>Igen</t>
  </si>
  <si>
    <t>Nem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</si>
  <si>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</si>
  <si>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</si>
  <si>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</si>
  <si>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</si>
  <si>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</si>
  <si>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</si>
  <si>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</si>
  <si>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</si>
  <si>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</si>
  <si>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</si>
  <si>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</si>
  <si>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</si>
  <si>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</si>
  <si>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</si>
  <si>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</si>
  <si>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</si>
  <si>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</si>
  <si>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</si>
  <si>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</si>
  <si>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2016-04-05 Házidolgozat első javításakor:</t>
  </si>
  <si>
    <t>* Matematika és Alkalmazott informatika aláírás birtokában lehet jelentkezni a biometria kurzusra</t>
  </si>
  <si>
    <t>* Matematika és Alkalmazott informatika érdemjegy birtokában lehet jelentkezni a biometria kurzusra</t>
  </si>
  <si>
    <t>Kérem, hogy, aki javít (Neptunban kapott erről üzenetet), az jelölje (színezze) a módosítást</t>
  </si>
  <si>
    <t>a dokumetumban, hogy lássam, hol történt változás!</t>
  </si>
  <si>
    <t>Ponthatár
(alsó)</t>
  </si>
  <si>
    <t>Jegy</t>
  </si>
  <si>
    <t>Gyakorsiág
0403-10h</t>
  </si>
  <si>
    <t>Gyakorsiág
0403-10h45</t>
  </si>
  <si>
    <t>Gyakorsiág
Végső vizsgajegy</t>
  </si>
  <si>
    <t>Bott Frigyes</t>
  </si>
  <si>
    <t>OJ7MKP</t>
  </si>
  <si>
    <t>szőlész-borász mérnöki</t>
  </si>
  <si>
    <t>2016.01.11. 8:04:24</t>
  </si>
  <si>
    <t>Böjt Boglárka</t>
  </si>
  <si>
    <t>BG2EKJ</t>
  </si>
  <si>
    <t>2016.01.11. 8:00:43</t>
  </si>
  <si>
    <t>Bökő Dávid</t>
  </si>
  <si>
    <t>RQ9K5M</t>
  </si>
  <si>
    <t>2016.02.11. 21:58:45</t>
  </si>
  <si>
    <t>Csernai Zsolt</t>
  </si>
  <si>
    <t>Y2O56J</t>
  </si>
  <si>
    <t>2016.01.16. 16:09:59</t>
  </si>
  <si>
    <t>S3MY8F</t>
  </si>
  <si>
    <t>Szőlész-borász mérnöki alapképzési szak (B.Sc.)</t>
  </si>
  <si>
    <t>2016.02.08. 11:19:58</t>
  </si>
  <si>
    <t>Farkas Gábor</t>
  </si>
  <si>
    <t>AFVATV</t>
  </si>
  <si>
    <t>2016.01.16. 15:37:35</t>
  </si>
  <si>
    <t>Gyaraki Gabriella</t>
  </si>
  <si>
    <t>F12SAP</t>
  </si>
  <si>
    <t>2016.01.11. 8:04:08</t>
  </si>
  <si>
    <t>Hangó Judit</t>
  </si>
  <si>
    <t>T0D0BZ</t>
  </si>
  <si>
    <t>2016.01.12. 17:26:26</t>
  </si>
  <si>
    <t>UE4IND</t>
  </si>
  <si>
    <t>2016.01.11. 9:09:08</t>
  </si>
  <si>
    <t>Komoróczy Lóránt</t>
  </si>
  <si>
    <t>ZG5YRL</t>
  </si>
  <si>
    <t>2016.02.08. 0:05:07</t>
  </si>
  <si>
    <t>Kovács Zsófia</t>
  </si>
  <si>
    <t>CCOTS8</t>
  </si>
  <si>
    <t>2016.02.10. 9:15:46</t>
  </si>
  <si>
    <t>H9YXA5</t>
  </si>
  <si>
    <t>2016.02.08. 0:16:02</t>
  </si>
  <si>
    <t>YBU53Q</t>
  </si>
  <si>
    <t>2016.01.15. 20:23:44</t>
  </si>
  <si>
    <t>Sass Krisztián</t>
  </si>
  <si>
    <t>PJW2VU</t>
  </si>
  <si>
    <t>2016.01.11. 10:05:46</t>
  </si>
  <si>
    <t>QLR5H3</t>
  </si>
  <si>
    <t>2016.01.14. 12:42:57</t>
  </si>
  <si>
    <t>Szarvas Dávid</t>
  </si>
  <si>
    <t>ITVX2D</t>
  </si>
  <si>
    <t>Szőlész-borász mérnöki alapképzési szak</t>
  </si>
  <si>
    <t>2016.01.11. 8:14:56</t>
  </si>
  <si>
    <t>Szőke Mátyás</t>
  </si>
  <si>
    <t>KZMOZS</t>
  </si>
  <si>
    <t>2016.01.15. 8:12:16</t>
  </si>
  <si>
    <t>Tamaskó Péter</t>
  </si>
  <si>
    <t>TFOJST</t>
  </si>
  <si>
    <t>2016.01.14. 12:40:18</t>
  </si>
  <si>
    <t>Tatár Réka</t>
  </si>
  <si>
    <t>FX8VJ3</t>
  </si>
  <si>
    <t>2016.01.11. 8:04:42</t>
  </si>
  <si>
    <t>8. Alkalom</t>
  </si>
  <si>
    <t>9. Alkalom</t>
  </si>
  <si>
    <t>10. Alkalom</t>
  </si>
  <si>
    <t>11. Alkalom</t>
  </si>
  <si>
    <t>12. Alkalom</t>
  </si>
  <si>
    <t>13. Alkalom</t>
  </si>
  <si>
    <r>
      <t xml:space="preserve">Czakó Éva </t>
    </r>
    <r>
      <rPr>
        <b/>
        <sz val="10"/>
        <color theme="1"/>
        <rFont val="Calibri"/>
        <family val="2"/>
        <charset val="238"/>
        <scheme val="minor"/>
      </rPr>
      <t>Kamilla</t>
    </r>
  </si>
  <si>
    <r>
      <t>Kocsi</t>
    </r>
    <r>
      <rPr>
        <b/>
        <sz val="10"/>
        <color theme="1"/>
        <rFont val="Calibri"/>
        <family val="2"/>
        <charset val="238"/>
        <scheme val="minor"/>
      </rPr>
      <t xml:space="preserve"> Krisztina</t>
    </r>
    <r>
      <rPr>
        <sz val="10"/>
        <color theme="1"/>
        <rFont val="Calibri"/>
        <family val="2"/>
        <charset val="238"/>
        <scheme val="minor"/>
      </rPr>
      <t xml:space="preserve"> Bernadett</t>
    </r>
  </si>
  <si>
    <r>
      <t xml:space="preserve">Németh László </t>
    </r>
    <r>
      <rPr>
        <b/>
        <sz val="10"/>
        <color theme="1"/>
        <rFont val="Calibri"/>
        <family val="2"/>
        <charset val="238"/>
        <scheme val="minor"/>
      </rPr>
      <t>Tamás</t>
    </r>
  </si>
  <si>
    <r>
      <t xml:space="preserve">Ódor </t>
    </r>
    <r>
      <rPr>
        <b/>
        <sz val="10"/>
        <color theme="1"/>
        <rFont val="Calibri"/>
        <family val="2"/>
        <charset val="238"/>
        <scheme val="minor"/>
      </rPr>
      <t>József</t>
    </r>
    <r>
      <rPr>
        <sz val="10"/>
        <color theme="1"/>
        <rFont val="Calibri"/>
        <family val="2"/>
        <charset val="238"/>
        <scheme val="minor"/>
      </rPr>
      <t xml:space="preserve"> Mátyás</t>
    </r>
  </si>
  <si>
    <r>
      <t xml:space="preserve">Spáda </t>
    </r>
    <r>
      <rPr>
        <b/>
        <sz val="10"/>
        <color theme="1"/>
        <rFont val="Calibri"/>
        <family val="2"/>
        <charset val="238"/>
        <scheme val="minor"/>
      </rPr>
      <t>Márió</t>
    </r>
    <r>
      <rPr>
        <sz val="10"/>
        <color theme="1"/>
        <rFont val="Calibri"/>
        <family val="2"/>
        <charset val="238"/>
        <scheme val="minor"/>
      </rPr>
      <t xml:space="preserve"> Alexander</t>
    </r>
  </si>
  <si>
    <t>Antal Márk</t>
  </si>
  <si>
    <t>Balogh Zoltán</t>
  </si>
  <si>
    <t>I5SKEX</t>
  </si>
  <si>
    <t>Aláírás *</t>
  </si>
  <si>
    <t>BZ</t>
  </si>
  <si>
    <t>Vágó Bálint</t>
  </si>
  <si>
    <t>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</si>
</sst>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0" tint="-0.249977111117893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i/>
      <sz val="10"/>
      <color theme="0" tint="-0.1499984740745262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Protection="1"/>
    <xf numFmtId="14" fontId="1" fillId="2" borderId="1" xfId="0" applyNumberFormat="1" applyFont="1" applyFill="1" applyBorder="1" applyAlignment="1" applyProtection="1"/>
    <xf numFmtId="0" fontId="3" fillId="3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</xf>
    <xf numFmtId="0" fontId="1" fillId="0" borderId="0" xfId="0" applyFont="1" applyProtection="1"/>
    <xf numFmtId="0" fontId="4" fillId="2" borderId="5" xfId="0" applyFont="1" applyFill="1" applyBorder="1" applyAlignment="1" applyProtection="1">
      <alignment horizontal="right"/>
      <protection locked="0"/>
    </xf>
    <xf numFmtId="14" fontId="1" fillId="2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14" fontId="1" fillId="4" borderId="3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49" fontId="2" fillId="7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/>
    <xf numFmtId="0" fontId="5" fillId="0" borderId="1" xfId="0" applyFont="1" applyFill="1" applyBorder="1" applyProtection="1"/>
    <xf numFmtId="0" fontId="2" fillId="0" borderId="1" xfId="0" applyFont="1" applyBorder="1" applyProtection="1"/>
    <xf numFmtId="0" fontId="5" fillId="4" borderId="1" xfId="0" quotePrefix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1" fontId="5" fillId="4" borderId="1" xfId="0" quotePrefix="1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9" fillId="0" borderId="0" xfId="0" applyFont="1" applyProtection="1"/>
    <xf numFmtId="0" fontId="8" fillId="0" borderId="0" xfId="0" applyFont="1" applyFill="1" applyProtection="1"/>
    <xf numFmtId="0" fontId="2" fillId="0" borderId="0" xfId="0" applyFont="1" applyFill="1" applyProtection="1"/>
    <xf numFmtId="0" fontId="10" fillId="0" borderId="1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2" fillId="8" borderId="1" xfId="0" applyFont="1" applyFill="1" applyBorder="1" applyProtection="1"/>
    <xf numFmtId="0" fontId="1" fillId="8" borderId="0" xfId="0" applyFont="1" applyFill="1" applyProtection="1"/>
    <xf numFmtId="0" fontId="1" fillId="2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14" fontId="15" fillId="2" borderId="1" xfId="0" applyNumberFormat="1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17" fillId="0" borderId="1" xfId="0" applyFont="1" applyFill="1" applyBorder="1" applyProtection="1"/>
    <xf numFmtId="0" fontId="17" fillId="0" borderId="0" xfId="0" applyFont="1" applyProtection="1"/>
    <xf numFmtId="0" fontId="19" fillId="0" borderId="1" xfId="0" applyFont="1" applyBorder="1" applyProtection="1"/>
    <xf numFmtId="0" fontId="19" fillId="0" borderId="0" xfId="0" applyFont="1" applyProtection="1"/>
    <xf numFmtId="0" fontId="21" fillId="0" borderId="0" xfId="0" applyFont="1" applyProtection="1"/>
    <xf numFmtId="0" fontId="21" fillId="0" borderId="0" xfId="0" applyFont="1" applyFill="1" applyProtection="1"/>
    <xf numFmtId="14" fontId="1" fillId="2" borderId="1" xfId="0" applyNumberFormat="1" applyFont="1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center"/>
    </xf>
    <xf numFmtId="0" fontId="18" fillId="3" borderId="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0" fillId="3" borderId="1" xfId="0" applyFont="1" applyFill="1" applyBorder="1" applyAlignment="1" applyProtection="1">
      <alignment horizontal="center"/>
    </xf>
    <xf numFmtId="14" fontId="16" fillId="2" borderId="1" xfId="0" applyNumberFormat="1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14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14" fontId="15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14" fontId="1" fillId="5" borderId="1" xfId="0" applyNumberFormat="1" applyFont="1" applyFill="1" applyBorder="1" applyAlignment="1" applyProtection="1">
      <alignment horizontal="center"/>
    </xf>
    <xf numFmtId="14" fontId="16" fillId="2" borderId="6" xfId="0" applyNumberFormat="1" applyFont="1" applyFill="1" applyBorder="1" applyAlignment="1" applyProtection="1">
      <alignment horizontal="center"/>
    </xf>
    <xf numFmtId="14" fontId="16" fillId="2" borderId="3" xfId="0" applyNumberFormat="1" applyFont="1" applyFill="1" applyBorder="1" applyAlignment="1" applyProtection="1">
      <alignment horizontal="center"/>
    </xf>
    <xf numFmtId="14" fontId="20" fillId="4" borderId="2" xfId="0" applyNumberFormat="1" applyFont="1" applyFill="1" applyBorder="1" applyAlignment="1" applyProtection="1">
      <alignment horizontal="center"/>
    </xf>
    <xf numFmtId="14" fontId="20" fillId="4" borderId="4" xfId="0" applyNumberFormat="1" applyFont="1" applyFill="1" applyBorder="1" applyAlignment="1" applyProtection="1">
      <alignment horizontal="center"/>
    </xf>
    <xf numFmtId="0" fontId="22" fillId="0" borderId="1" xfId="0" applyFont="1" applyBorder="1" applyProtection="1"/>
    <xf numFmtId="49" fontId="7" fillId="7" borderId="1" xfId="0" applyNumberFormat="1" applyFont="1" applyFill="1" applyBorder="1" applyProtection="1">
      <protection locked="0"/>
    </xf>
    <xf numFmtId="0" fontId="7" fillId="0" borderId="1" xfId="0" applyFont="1" applyBorder="1" applyProtection="1"/>
    <xf numFmtId="0" fontId="7" fillId="4" borderId="1" xfId="0" quotePrefix="1" applyFont="1" applyFill="1" applyBorder="1" applyAlignment="1" applyProtection="1">
      <alignment horizontal="center"/>
    </xf>
    <xf numFmtId="0" fontId="15" fillId="0" borderId="0" xfId="0" applyFont="1" applyProtection="1"/>
    <xf numFmtId="0" fontId="15" fillId="0" borderId="1" xfId="0" applyFont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7"/>
  <sheetViews>
    <sheetView tabSelected="1" zoomScale="110" zoomScaleNormal="110" workbookViewId="0">
      <pane xSplit="13" ySplit="3" topLeftCell="R4" activePane="bottomRight" state="frozen"/>
      <selection pane="topRight" activeCell="N1" sqref="N1"/>
      <selection pane="bottomLeft" activeCell="A4" sqref="A4"/>
      <selection pane="bottomRight" activeCell="X3" sqref="X3"/>
    </sheetView>
  </sheetViews>
  <sheetFormatPr defaultRowHeight="12.75" x14ac:dyDescent="0.2"/>
  <cols>
    <col min="1" max="1" width="3.28515625" style="1" hidden="1" customWidth="1"/>
    <col min="2" max="2" width="22.42578125" style="1" hidden="1" customWidth="1"/>
    <col min="3" max="3" width="10.140625" style="1" customWidth="1"/>
    <col min="4" max="13" width="3.5703125" style="1" hidden="1" customWidth="1"/>
    <col min="14" max="14" width="9.85546875" style="1" bestFit="1" customWidth="1"/>
    <col min="15" max="15" width="7.140625" style="23" bestFit="1" customWidth="1"/>
    <col min="16" max="16" width="4.28515625" style="23" customWidth="1"/>
    <col min="17" max="17" width="9.85546875" style="1" bestFit="1" customWidth="1"/>
    <col min="18" max="18" width="7.140625" style="1" bestFit="1" customWidth="1"/>
    <col min="19" max="19" width="4.140625" style="1" customWidth="1"/>
    <col min="20" max="20" width="7.140625" style="39" bestFit="1" customWidth="1"/>
    <col min="21" max="21" width="4.140625" style="39" customWidth="1"/>
    <col min="22" max="22" width="10.7109375" style="1" bestFit="1" customWidth="1"/>
    <col min="23" max="23" width="7.140625" style="1" bestFit="1" customWidth="1"/>
    <col min="24" max="24" width="4" style="1" customWidth="1"/>
    <col min="25" max="25" width="7.42578125" style="1" bestFit="1" customWidth="1"/>
    <col min="26" max="26" width="4.140625" style="1" bestFit="1" customWidth="1"/>
    <col min="27" max="27" width="7.42578125" style="1" bestFit="1" customWidth="1"/>
    <col min="28" max="28" width="4" style="1" customWidth="1"/>
    <col min="29" max="29" width="7.42578125" style="1" bestFit="1" customWidth="1"/>
    <col min="30" max="30" width="4" style="1" customWidth="1"/>
    <col min="31" max="31" width="7.42578125" style="1" bestFit="1" customWidth="1"/>
    <col min="32" max="32" width="4" style="1" customWidth="1"/>
    <col min="33" max="33" width="7.42578125" style="1" bestFit="1" customWidth="1"/>
    <col min="34" max="34" width="4" style="1" customWidth="1"/>
    <col min="35" max="35" width="7.42578125" style="1" bestFit="1" customWidth="1"/>
    <col min="36" max="37" width="4" style="1" customWidth="1"/>
    <col min="38" max="38" width="4.85546875" style="41" customWidth="1"/>
    <col min="39" max="39" width="3.140625" style="1" hidden="1" customWidth="1"/>
    <col min="40" max="40" width="5.5703125" style="1" customWidth="1"/>
    <col min="41" max="41" width="8.140625" style="41" customWidth="1"/>
    <col min="42" max="42" width="13.42578125" style="1" customWidth="1"/>
    <col min="43" max="43" width="10" style="1" bestFit="1" customWidth="1"/>
    <col min="44" max="44" width="9.42578125" style="1" bestFit="1" customWidth="1"/>
    <col min="45" max="45" width="11" style="1" customWidth="1"/>
    <col min="46" max="46" width="10.5703125" style="1" bestFit="1" customWidth="1"/>
    <col min="47" max="47" width="9.85546875" style="1" bestFit="1" customWidth="1"/>
    <col min="48" max="52" width="9.140625" style="1"/>
    <col min="53" max="53" width="6.28515625" style="1" bestFit="1" customWidth="1"/>
    <col min="54" max="54" width="5" style="1" customWidth="1"/>
    <col min="55" max="55" width="9.140625" style="1"/>
    <col min="56" max="56" width="10" style="1" bestFit="1" customWidth="1"/>
    <col min="57" max="16384" width="9.140625" style="1"/>
  </cols>
  <sheetData>
    <row r="1" spans="1:56" ht="15" customHeight="1" x14ac:dyDescent="0.2">
      <c r="A1" s="55"/>
      <c r="B1" s="56" t="s">
        <v>0</v>
      </c>
      <c r="C1" s="55" t="s">
        <v>1</v>
      </c>
      <c r="N1" s="2" t="s">
        <v>2</v>
      </c>
      <c r="O1" s="58" t="s">
        <v>3</v>
      </c>
      <c r="P1" s="59"/>
      <c r="Q1" s="2" t="s">
        <v>4</v>
      </c>
      <c r="R1" s="53" t="s">
        <v>5</v>
      </c>
      <c r="S1" s="54"/>
      <c r="T1" s="51" t="s">
        <v>6</v>
      </c>
      <c r="U1" s="52"/>
      <c r="V1" s="44" t="s">
        <v>7</v>
      </c>
      <c r="W1" s="53" t="s">
        <v>8</v>
      </c>
      <c r="X1" s="54"/>
      <c r="Y1" s="53" t="s">
        <v>125</v>
      </c>
      <c r="Z1" s="54"/>
      <c r="AA1" s="53" t="s">
        <v>126</v>
      </c>
      <c r="AB1" s="54"/>
      <c r="AC1" s="53" t="s">
        <v>127</v>
      </c>
      <c r="AD1" s="54"/>
      <c r="AE1" s="53" t="s">
        <v>128</v>
      </c>
      <c r="AF1" s="54"/>
      <c r="AG1" s="53" t="s">
        <v>129</v>
      </c>
      <c r="AH1" s="54"/>
      <c r="AI1" s="53" t="s">
        <v>130</v>
      </c>
      <c r="AJ1" s="54"/>
      <c r="AK1" s="33"/>
      <c r="AL1" s="45" t="s">
        <v>9</v>
      </c>
      <c r="AM1" s="47" t="s">
        <v>10</v>
      </c>
      <c r="AN1" s="3"/>
      <c r="AO1" s="50" t="s">
        <v>139</v>
      </c>
      <c r="AP1" s="65">
        <f>W2+7</f>
        <v>42465</v>
      </c>
      <c r="AQ1" s="62"/>
      <c r="AR1" s="62"/>
      <c r="AS1" s="62"/>
      <c r="AT1" s="62"/>
      <c r="AU1" s="62"/>
      <c r="AV1" s="62"/>
      <c r="AW1" s="62"/>
      <c r="AX1" s="62"/>
      <c r="AY1" s="62"/>
      <c r="AZ1" s="62"/>
      <c r="BC1" s="60" t="s">
        <v>11</v>
      </c>
    </row>
    <row r="2" spans="1:56" s="7" customFormat="1" ht="15" customHeight="1" x14ac:dyDescent="0.2">
      <c r="A2" s="55"/>
      <c r="B2" s="57"/>
      <c r="C2" s="55"/>
      <c r="D2" s="4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2">
        <v>42416</v>
      </c>
      <c r="O2" s="58">
        <f>N2+7</f>
        <v>42423</v>
      </c>
      <c r="P2" s="59"/>
      <c r="Q2" s="2">
        <f t="shared" ref="Q2" si="0">O2+7</f>
        <v>42430</v>
      </c>
      <c r="R2" s="53">
        <f>Q2+7</f>
        <v>42437</v>
      </c>
      <c r="S2" s="54"/>
      <c r="T2" s="51">
        <f t="shared" ref="T2" si="1">R2+7</f>
        <v>42444</v>
      </c>
      <c r="U2" s="52"/>
      <c r="V2" s="44">
        <f t="shared" ref="V2" si="2">T2+7</f>
        <v>42451</v>
      </c>
      <c r="W2" s="53">
        <f>V2+7</f>
        <v>42458</v>
      </c>
      <c r="X2" s="54"/>
      <c r="Y2" s="53">
        <f t="shared" ref="Y2" si="3">W2+7</f>
        <v>42465</v>
      </c>
      <c r="Z2" s="54"/>
      <c r="AA2" s="53">
        <f t="shared" ref="AA2" si="4">Y2+7</f>
        <v>42472</v>
      </c>
      <c r="AB2" s="54"/>
      <c r="AC2" s="53">
        <f t="shared" ref="AC2" si="5">AA2+7</f>
        <v>42479</v>
      </c>
      <c r="AD2" s="54"/>
      <c r="AE2" s="53">
        <f t="shared" ref="AE2" si="6">AC2+7</f>
        <v>42486</v>
      </c>
      <c r="AF2" s="54"/>
      <c r="AG2" s="53">
        <f t="shared" ref="AG2" si="7">AE2+7</f>
        <v>42493</v>
      </c>
      <c r="AH2" s="54"/>
      <c r="AI2" s="53">
        <f t="shared" ref="AI2" si="8">AG2+7</f>
        <v>42500</v>
      </c>
      <c r="AJ2" s="54"/>
      <c r="AK2" s="33"/>
      <c r="AL2" s="45"/>
      <c r="AM2" s="48"/>
      <c r="AN2" s="6"/>
      <c r="AO2" s="50"/>
      <c r="AP2" s="66"/>
      <c r="AQ2" s="61" t="s">
        <v>22</v>
      </c>
      <c r="AR2" s="61"/>
      <c r="AS2" s="61" t="s">
        <v>23</v>
      </c>
      <c r="AT2" s="61"/>
      <c r="AU2" s="61" t="s">
        <v>24</v>
      </c>
      <c r="AV2" s="61"/>
      <c r="AW2" s="61" t="s">
        <v>25</v>
      </c>
      <c r="AX2" s="61"/>
      <c r="AY2" s="61" t="s">
        <v>26</v>
      </c>
      <c r="AZ2" s="61"/>
      <c r="BC2" s="60"/>
    </row>
    <row r="3" spans="1:56" s="7" customFormat="1" x14ac:dyDescent="0.2">
      <c r="A3" s="55"/>
      <c r="B3" s="8" t="s">
        <v>27</v>
      </c>
      <c r="C3" s="55"/>
      <c r="D3" s="4"/>
      <c r="E3" s="5"/>
      <c r="F3" s="5"/>
      <c r="G3" s="5"/>
      <c r="H3" s="5"/>
      <c r="I3" s="5"/>
      <c r="J3" s="5"/>
      <c r="K3" s="5"/>
      <c r="L3" s="5"/>
      <c r="M3" s="5"/>
      <c r="N3" s="9" t="s">
        <v>28</v>
      </c>
      <c r="O3" s="35" t="s">
        <v>28</v>
      </c>
      <c r="P3" s="36" t="s">
        <v>29</v>
      </c>
      <c r="Q3" s="9" t="s">
        <v>28</v>
      </c>
      <c r="R3" s="9" t="s">
        <v>28</v>
      </c>
      <c r="S3" s="73" t="s">
        <v>29</v>
      </c>
      <c r="T3" s="63" t="s">
        <v>30</v>
      </c>
      <c r="U3" s="64"/>
      <c r="V3" s="9" t="s">
        <v>28</v>
      </c>
      <c r="W3" s="9" t="s">
        <v>28</v>
      </c>
      <c r="X3" s="73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34"/>
      <c r="AL3" s="46"/>
      <c r="AM3" s="49"/>
      <c r="AN3" s="11" t="s">
        <v>31</v>
      </c>
      <c r="AO3" s="50"/>
      <c r="AP3" s="12" t="s">
        <v>32</v>
      </c>
      <c r="AQ3" s="13" t="s">
        <v>33</v>
      </c>
      <c r="AR3" s="13" t="s">
        <v>34</v>
      </c>
      <c r="AS3" s="13" t="s">
        <v>33</v>
      </c>
      <c r="AT3" s="13" t="s">
        <v>34</v>
      </c>
      <c r="AU3" s="13" t="s">
        <v>33</v>
      </c>
      <c r="AV3" s="13" t="s">
        <v>34</v>
      </c>
      <c r="AW3" s="13" t="s">
        <v>33</v>
      </c>
      <c r="AX3" s="13" t="s">
        <v>34</v>
      </c>
      <c r="AY3" s="13" t="s">
        <v>33</v>
      </c>
      <c r="AZ3" s="13" t="s">
        <v>34</v>
      </c>
      <c r="BC3" s="60"/>
      <c r="BD3" s="7" t="s">
        <v>35</v>
      </c>
    </row>
    <row r="4" spans="1:56" x14ac:dyDescent="0.2">
      <c r="A4" s="14" t="s">
        <v>50</v>
      </c>
      <c r="B4" s="14" t="s">
        <v>80</v>
      </c>
      <c r="C4" s="14" t="s">
        <v>81</v>
      </c>
      <c r="D4" s="14" t="s">
        <v>72</v>
      </c>
      <c r="E4" s="14" t="s">
        <v>37</v>
      </c>
      <c r="F4" s="14" t="s">
        <v>36</v>
      </c>
      <c r="G4" s="14" t="s">
        <v>38</v>
      </c>
      <c r="H4" s="14" t="s">
        <v>27</v>
      </c>
      <c r="I4" s="14" t="s">
        <v>37</v>
      </c>
      <c r="J4" s="14" t="s">
        <v>82</v>
      </c>
      <c r="K4" s="14" t="s">
        <v>39</v>
      </c>
      <c r="L4" s="14" t="s">
        <v>40</v>
      </c>
      <c r="M4" s="14" t="s">
        <v>40</v>
      </c>
      <c r="N4" s="15">
        <v>1</v>
      </c>
      <c r="O4" s="37"/>
      <c r="P4" s="37"/>
      <c r="Q4" s="15">
        <v>1</v>
      </c>
      <c r="R4" s="15">
        <v>1</v>
      </c>
      <c r="S4" s="15">
        <v>3.5</v>
      </c>
      <c r="T4" s="38"/>
      <c r="U4" s="38"/>
      <c r="V4" s="15">
        <v>1</v>
      </c>
      <c r="W4" s="15">
        <v>1</v>
      </c>
      <c r="X4" s="16">
        <v>3.5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40">
        <f>SUM(S4,,X4,Z4,AB4,AD4,AF4,AH4,AJ4)</f>
        <v>7</v>
      </c>
      <c r="AM4" s="17" t="e">
        <f>AL4-MIN(P4,#REF!,S4,U4,#REF!,X4)</f>
        <v>#REF!</v>
      </c>
      <c r="AN4" s="17"/>
      <c r="AO4" s="40" t="e">
        <f>IF(AM4&gt;=5*4*0.6,"Aláírva","")</f>
        <v>#REF!</v>
      </c>
      <c r="AP4" s="18"/>
      <c r="AQ4" s="17"/>
      <c r="AR4" s="67">
        <f>VLOOKUP(AQ4,$AQ$30:$AR$34,2,TRUE)</f>
        <v>1</v>
      </c>
      <c r="AS4" s="17"/>
      <c r="AT4" s="67">
        <f>VLOOKUP(AS4,$AQ$30:$AR$34,2,TRUE)</f>
        <v>1</v>
      </c>
      <c r="AU4" s="17"/>
      <c r="AV4" s="17"/>
      <c r="AW4" s="17"/>
      <c r="AX4" s="67">
        <f>VLOOKUP(AW4,$AQ$30:$AR$34,2,TRUE)</f>
        <v>1</v>
      </c>
      <c r="AY4" s="17"/>
      <c r="AZ4" s="17"/>
      <c r="BA4" s="7"/>
      <c r="BC4" s="19" t="str">
        <f>IF(BA4+AP4&gt;5,5,IF(BA4=0,"",BA4))</f>
        <v/>
      </c>
    </row>
    <row r="5" spans="1:56" x14ac:dyDescent="0.2">
      <c r="A5" s="14" t="s">
        <v>41</v>
      </c>
      <c r="B5" s="14" t="s">
        <v>119</v>
      </c>
      <c r="C5" s="14" t="s">
        <v>120</v>
      </c>
      <c r="D5" s="14" t="s">
        <v>84</v>
      </c>
      <c r="E5" s="14" t="s">
        <v>37</v>
      </c>
      <c r="F5" s="14" t="s">
        <v>41</v>
      </c>
      <c r="G5" s="14" t="s">
        <v>38</v>
      </c>
      <c r="H5" s="14" t="s">
        <v>27</v>
      </c>
      <c r="I5" s="14" t="s">
        <v>37</v>
      </c>
      <c r="J5" s="14" t="s">
        <v>121</v>
      </c>
      <c r="K5" s="14" t="s">
        <v>39</v>
      </c>
      <c r="L5" s="14" t="s">
        <v>40</v>
      </c>
      <c r="M5" s="14" t="s">
        <v>40</v>
      </c>
      <c r="N5" s="15">
        <v>0</v>
      </c>
      <c r="O5" s="37"/>
      <c r="P5" s="37"/>
      <c r="Q5" s="15">
        <v>1</v>
      </c>
      <c r="R5" s="15">
        <v>1</v>
      </c>
      <c r="S5" s="15">
        <v>3</v>
      </c>
      <c r="T5" s="38"/>
      <c r="U5" s="38"/>
      <c r="V5" s="15">
        <v>1</v>
      </c>
      <c r="W5" s="15">
        <v>1</v>
      </c>
      <c r="X5" s="16">
        <v>3.5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40">
        <f t="shared" ref="AL5:AL23" si="9">SUM(S5,,X5,Z5,AB5,AD5,AF5,AH5,AJ5)</f>
        <v>6.5</v>
      </c>
      <c r="AM5" s="17" t="e">
        <f>AL5-MIN(P5,#REF!,S5,U5,#REF!,X5)</f>
        <v>#REF!</v>
      </c>
      <c r="AN5" s="17"/>
      <c r="AO5" s="40" t="e">
        <f>IF(AM5&gt;=5*4*0.6,"Aláírva","")</f>
        <v>#REF!</v>
      </c>
      <c r="AP5" s="20"/>
      <c r="AQ5" s="17"/>
      <c r="AR5" s="67">
        <f>VLOOKUP(AQ5,$AQ$30:$AR$34,2,TRUE)</f>
        <v>1</v>
      </c>
      <c r="AS5" s="17"/>
      <c r="AT5" s="67">
        <f>VLOOKUP(AS5,$AQ$30:$AR$34,2,TRUE)</f>
        <v>1</v>
      </c>
      <c r="AU5" s="17"/>
      <c r="AV5" s="17"/>
      <c r="AW5" s="17"/>
      <c r="AX5" s="67">
        <f>VLOOKUP(AW5,$AQ$30:$AR$34,2,TRUE)</f>
        <v>1</v>
      </c>
      <c r="AY5" s="17"/>
      <c r="AZ5" s="17"/>
      <c r="BA5" s="7"/>
      <c r="BC5" s="19" t="str">
        <f>IF(BA5+AP5&gt;5,5,IF(BA5=0,"",BA5))</f>
        <v/>
      </c>
    </row>
    <row r="6" spans="1:56" x14ac:dyDescent="0.2">
      <c r="A6" s="14" t="s">
        <v>43</v>
      </c>
      <c r="B6" s="14" t="s">
        <v>116</v>
      </c>
      <c r="C6" s="14" t="s">
        <v>117</v>
      </c>
      <c r="D6" s="14" t="s">
        <v>84</v>
      </c>
      <c r="E6" s="14" t="s">
        <v>37</v>
      </c>
      <c r="F6" s="14" t="s">
        <v>41</v>
      </c>
      <c r="G6" s="14" t="s">
        <v>38</v>
      </c>
      <c r="H6" s="14" t="s">
        <v>27</v>
      </c>
      <c r="I6" s="14" t="s">
        <v>37</v>
      </c>
      <c r="J6" s="14" t="s">
        <v>118</v>
      </c>
      <c r="K6" s="14" t="s">
        <v>39</v>
      </c>
      <c r="L6" s="14" t="s">
        <v>40</v>
      </c>
      <c r="M6" s="14" t="s">
        <v>40</v>
      </c>
      <c r="N6" s="15">
        <v>1</v>
      </c>
      <c r="O6" s="37"/>
      <c r="P6" s="37"/>
      <c r="Q6" s="15">
        <v>1</v>
      </c>
      <c r="R6" s="15">
        <v>1</v>
      </c>
      <c r="S6" s="15">
        <v>2</v>
      </c>
      <c r="T6" s="38"/>
      <c r="U6" s="38"/>
      <c r="V6" s="15">
        <v>1</v>
      </c>
      <c r="W6" s="15">
        <v>1</v>
      </c>
      <c r="X6" s="16">
        <v>3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40">
        <f t="shared" si="9"/>
        <v>5</v>
      </c>
      <c r="AM6" s="17" t="e">
        <f>AL6-MIN(P6,#REF!,S6,U6,#REF!,X6)</f>
        <v>#REF!</v>
      </c>
      <c r="AN6" s="17"/>
      <c r="AO6" s="40" t="e">
        <f>IF(AM6&gt;=5*4*0.6,"Aláírva","")</f>
        <v>#REF!</v>
      </c>
      <c r="AP6" s="20"/>
      <c r="AQ6" s="17"/>
      <c r="AR6" s="67">
        <f>VLOOKUP(AQ6,$AQ$30:$AR$34,2,TRUE)</f>
        <v>1</v>
      </c>
      <c r="AS6" s="17"/>
      <c r="AT6" s="67">
        <f>VLOOKUP(AS6,$AQ$30:$AR$34,2,TRUE)</f>
        <v>1</v>
      </c>
      <c r="AU6" s="17"/>
      <c r="AV6" s="17"/>
      <c r="AW6" s="17"/>
      <c r="AX6" s="67">
        <f>VLOOKUP(AW6,$AQ$30:$AR$34,2,TRUE)</f>
        <v>1</v>
      </c>
      <c r="AY6" s="17"/>
      <c r="AZ6" s="17"/>
      <c r="BA6" s="7"/>
      <c r="BC6" s="19" t="str">
        <f>IF(BA6+AP6&gt;5,5,IF(BA6=0,"",BA6))</f>
        <v/>
      </c>
    </row>
    <row r="7" spans="1:56" x14ac:dyDescent="0.2">
      <c r="A7" s="14" t="s">
        <v>46</v>
      </c>
      <c r="B7" s="14" t="s">
        <v>74</v>
      </c>
      <c r="C7" s="14" t="s">
        <v>75</v>
      </c>
      <c r="D7" s="14" t="s">
        <v>72</v>
      </c>
      <c r="E7" s="14" t="s">
        <v>37</v>
      </c>
      <c r="F7" s="14" t="s">
        <v>36</v>
      </c>
      <c r="G7" s="14" t="s">
        <v>38</v>
      </c>
      <c r="H7" s="14" t="s">
        <v>27</v>
      </c>
      <c r="I7" s="14" t="s">
        <v>37</v>
      </c>
      <c r="J7" s="14" t="s">
        <v>76</v>
      </c>
      <c r="K7" s="14" t="s">
        <v>39</v>
      </c>
      <c r="L7" s="14" t="s">
        <v>40</v>
      </c>
      <c r="M7" s="14" t="s">
        <v>40</v>
      </c>
      <c r="N7" s="15">
        <v>1</v>
      </c>
      <c r="O7" s="37"/>
      <c r="P7" s="37"/>
      <c r="Q7" s="15">
        <v>1</v>
      </c>
      <c r="R7" s="15">
        <v>1</v>
      </c>
      <c r="S7" s="15">
        <v>2.5</v>
      </c>
      <c r="T7" s="38"/>
      <c r="U7" s="38"/>
      <c r="V7" s="15">
        <v>1</v>
      </c>
      <c r="W7" s="15">
        <v>1</v>
      </c>
      <c r="X7" s="16">
        <v>2.5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40">
        <f t="shared" si="9"/>
        <v>5</v>
      </c>
      <c r="AM7" s="17" t="e">
        <f>AL7-MIN(P7,#REF!,S7,U7,#REF!,X7)</f>
        <v>#REF!</v>
      </c>
      <c r="AN7" s="17"/>
      <c r="AO7" s="40" t="e">
        <f>IF(AM7&gt;=5*4*0.6,"Aláírva","")</f>
        <v>#REF!</v>
      </c>
      <c r="AP7" s="20"/>
      <c r="AQ7" s="17"/>
      <c r="AR7" s="67">
        <f>VLOOKUP(AQ7,$AQ$30:$AR$34,2,TRUE)</f>
        <v>1</v>
      </c>
      <c r="AS7" s="17"/>
      <c r="AT7" s="67">
        <f>VLOOKUP(AS7,$AQ$30:$AR$34,2,TRUE)</f>
        <v>1</v>
      </c>
      <c r="AU7" s="17"/>
      <c r="AV7" s="17"/>
      <c r="AW7" s="17"/>
      <c r="AX7" s="67">
        <f>VLOOKUP(AW7,$AQ$30:$AR$34,2,TRUE)</f>
        <v>1</v>
      </c>
      <c r="AY7" s="17"/>
      <c r="AZ7" s="17"/>
      <c r="BA7" s="7"/>
      <c r="BC7" s="19" t="str">
        <f>IF(BA7+AP7&gt;5,5,IF(BA7=0,"",BA7))</f>
        <v/>
      </c>
    </row>
    <row r="8" spans="1:56" ht="15" customHeight="1" x14ac:dyDescent="0.2">
      <c r="A8" s="14" t="s">
        <v>42</v>
      </c>
      <c r="B8" s="14" t="s">
        <v>136</v>
      </c>
      <c r="C8" s="14" t="s">
        <v>138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>
        <v>1</v>
      </c>
      <c r="O8" s="37"/>
      <c r="P8" s="37"/>
      <c r="Q8" s="15">
        <v>1</v>
      </c>
      <c r="R8" s="15">
        <v>1</v>
      </c>
      <c r="S8" s="15">
        <v>3</v>
      </c>
      <c r="T8" s="38"/>
      <c r="U8" s="38"/>
      <c r="V8" s="15">
        <v>1</v>
      </c>
      <c r="W8" s="15">
        <v>1</v>
      </c>
      <c r="X8" s="16">
        <v>2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40">
        <f t="shared" si="9"/>
        <v>5</v>
      </c>
      <c r="AM8" s="17" t="e">
        <f>AL8-MIN(P8,#REF!,S8,U8,#REF!,X8)</f>
        <v>#REF!</v>
      </c>
      <c r="AN8" s="17"/>
      <c r="AO8" s="40" t="e">
        <f>IF(AM8&gt;=5*4*0.6,"Aláírva","")</f>
        <v>#REF!</v>
      </c>
      <c r="AP8" s="18"/>
      <c r="AQ8" s="17"/>
      <c r="AR8" s="67">
        <f>VLOOKUP(AQ8,$AQ$30:$AR$34,2,TRUE)</f>
        <v>1</v>
      </c>
      <c r="AS8" s="17"/>
      <c r="AT8" s="67">
        <f>VLOOKUP(AS8,$AQ$30:$AR$34,2,TRUE)</f>
        <v>1</v>
      </c>
      <c r="AU8" s="17"/>
      <c r="AV8" s="17"/>
      <c r="AW8" s="17"/>
      <c r="AX8" s="67">
        <f>VLOOKUP(AW8,$AQ$30:$AR$34,2,TRUE)</f>
        <v>1</v>
      </c>
      <c r="AY8" s="17"/>
      <c r="AZ8" s="17"/>
      <c r="BA8" s="7"/>
      <c r="BC8" s="19" t="str">
        <f>IF(BA8+AP8&gt;5,5,IF(BA8=0,"",BA8))</f>
        <v/>
      </c>
    </row>
    <row r="9" spans="1:56" ht="15" customHeight="1" x14ac:dyDescent="0.2">
      <c r="A9" s="14" t="s">
        <v>55</v>
      </c>
      <c r="B9" s="14" t="s">
        <v>107</v>
      </c>
      <c r="C9" s="14" t="s">
        <v>108</v>
      </c>
      <c r="D9" s="14" t="s">
        <v>72</v>
      </c>
      <c r="E9" s="14" t="s">
        <v>37</v>
      </c>
      <c r="F9" s="14" t="s">
        <v>36</v>
      </c>
      <c r="G9" s="14" t="s">
        <v>38</v>
      </c>
      <c r="H9" s="14" t="s">
        <v>27</v>
      </c>
      <c r="I9" s="14" t="s">
        <v>37</v>
      </c>
      <c r="J9" s="14" t="s">
        <v>109</v>
      </c>
      <c r="K9" s="14" t="s">
        <v>39</v>
      </c>
      <c r="L9" s="14" t="s">
        <v>40</v>
      </c>
      <c r="M9" s="14" t="s">
        <v>40</v>
      </c>
      <c r="N9" s="15">
        <v>1</v>
      </c>
      <c r="O9" s="37"/>
      <c r="P9" s="37"/>
      <c r="Q9" s="15">
        <v>1</v>
      </c>
      <c r="R9" s="15">
        <v>1</v>
      </c>
      <c r="S9" s="15">
        <v>3</v>
      </c>
      <c r="T9" s="38"/>
      <c r="U9" s="38"/>
      <c r="V9" s="15">
        <v>1</v>
      </c>
      <c r="W9" s="15">
        <v>1</v>
      </c>
      <c r="X9" s="16">
        <v>2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40">
        <f t="shared" si="9"/>
        <v>5</v>
      </c>
      <c r="AM9" s="17" t="e">
        <f>AL9-MIN(P9,#REF!,S9,U9,#REF!,X9)</f>
        <v>#REF!</v>
      </c>
      <c r="AN9" s="17"/>
      <c r="AO9" s="40" t="e">
        <f>IF(AM9&gt;=5*4*0.6,"Aláírva","")</f>
        <v>#REF!</v>
      </c>
      <c r="AP9" s="18"/>
      <c r="AQ9" s="17"/>
      <c r="AR9" s="67">
        <f>VLOOKUP(AQ9,$AQ$30:$AR$34,2,TRUE)</f>
        <v>1</v>
      </c>
      <c r="AS9" s="17"/>
      <c r="AT9" s="67">
        <f>VLOOKUP(AS9,$AQ$30:$AR$34,2,TRUE)</f>
        <v>1</v>
      </c>
      <c r="AU9" s="17"/>
      <c r="AV9" s="17"/>
      <c r="AW9" s="17"/>
      <c r="AX9" s="67">
        <f>VLOOKUP(AW9,$AQ$30:$AR$34,2,TRUE)</f>
        <v>1</v>
      </c>
      <c r="AY9" s="17"/>
      <c r="AZ9" s="17"/>
      <c r="BA9" s="7"/>
      <c r="BC9" s="19" t="str">
        <f>IF(BA9+AP9&gt;5,5,IF(BA9=0,"",BA9))</f>
        <v/>
      </c>
    </row>
    <row r="10" spans="1:56" ht="15" customHeight="1" x14ac:dyDescent="0.2">
      <c r="A10" s="14" t="s">
        <v>36</v>
      </c>
      <c r="B10" s="14" t="s">
        <v>135</v>
      </c>
      <c r="C10" s="14" t="s">
        <v>110</v>
      </c>
      <c r="D10" s="14" t="s">
        <v>84</v>
      </c>
      <c r="E10" s="14" t="s">
        <v>37</v>
      </c>
      <c r="F10" s="14" t="s">
        <v>41</v>
      </c>
      <c r="G10" s="14" t="s">
        <v>38</v>
      </c>
      <c r="H10" s="14" t="s">
        <v>27</v>
      </c>
      <c r="I10" s="14" t="s">
        <v>37</v>
      </c>
      <c r="J10" s="14" t="s">
        <v>111</v>
      </c>
      <c r="K10" s="14" t="s">
        <v>39</v>
      </c>
      <c r="L10" s="14" t="s">
        <v>40</v>
      </c>
      <c r="M10" s="14" t="s">
        <v>40</v>
      </c>
      <c r="N10" s="15">
        <v>1</v>
      </c>
      <c r="O10" s="37"/>
      <c r="P10" s="37"/>
      <c r="Q10" s="15">
        <v>1</v>
      </c>
      <c r="R10" s="15">
        <v>1</v>
      </c>
      <c r="S10" s="15">
        <v>3</v>
      </c>
      <c r="T10" s="38"/>
      <c r="U10" s="38"/>
      <c r="V10" s="15">
        <v>1</v>
      </c>
      <c r="W10" s="15">
        <v>1</v>
      </c>
      <c r="X10" s="16">
        <v>2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40">
        <f t="shared" si="9"/>
        <v>5</v>
      </c>
      <c r="AM10" s="17" t="e">
        <f>AL10-MIN(P10,#REF!,S10,U10,#REF!,X10)</f>
        <v>#REF!</v>
      </c>
      <c r="AN10" s="17"/>
      <c r="AO10" s="40" t="e">
        <f>IF(AM10&gt;=5*4*0.6,"Aláírva","")</f>
        <v>#REF!</v>
      </c>
      <c r="AP10" s="20"/>
      <c r="AQ10" s="17"/>
      <c r="AR10" s="67">
        <f>VLOOKUP(AQ10,$AQ$30:$AR$34,2,TRUE)</f>
        <v>1</v>
      </c>
      <c r="AS10" s="17"/>
      <c r="AT10" s="67">
        <f>VLOOKUP(AS10,$AQ$30:$AR$34,2,TRUE)</f>
        <v>1</v>
      </c>
      <c r="AU10" s="17"/>
      <c r="AV10" s="17"/>
      <c r="AW10" s="17"/>
      <c r="AX10" s="67">
        <f>VLOOKUP(AW10,$AQ$30:$AR$34,2,TRUE)</f>
        <v>1</v>
      </c>
      <c r="AY10" s="17"/>
      <c r="AZ10" s="17"/>
      <c r="BA10" s="7"/>
      <c r="BC10" s="19" t="str">
        <f>IF(BA10+AP10&gt;5,5,IF(BA10=0,"",BA10))</f>
        <v/>
      </c>
    </row>
    <row r="11" spans="1:56" s="23" customFormat="1" ht="15" customHeight="1" x14ac:dyDescent="0.2">
      <c r="A11" s="14" t="s">
        <v>54</v>
      </c>
      <c r="B11" s="14" t="s">
        <v>77</v>
      </c>
      <c r="C11" s="14" t="s">
        <v>78</v>
      </c>
      <c r="D11" s="14" t="s">
        <v>72</v>
      </c>
      <c r="E11" s="14" t="s">
        <v>37</v>
      </c>
      <c r="F11" s="14" t="s">
        <v>36</v>
      </c>
      <c r="G11" s="14" t="s">
        <v>38</v>
      </c>
      <c r="H11" s="14" t="s">
        <v>27</v>
      </c>
      <c r="I11" s="14" t="s">
        <v>37</v>
      </c>
      <c r="J11" s="14" t="s">
        <v>79</v>
      </c>
      <c r="K11" s="14" t="s">
        <v>39</v>
      </c>
      <c r="L11" s="14" t="s">
        <v>40</v>
      </c>
      <c r="M11" s="14" t="s">
        <v>40</v>
      </c>
      <c r="N11" s="15">
        <v>1</v>
      </c>
      <c r="O11" s="37"/>
      <c r="P11" s="37"/>
      <c r="Q11" s="15">
        <v>1</v>
      </c>
      <c r="R11" s="15">
        <v>1</v>
      </c>
      <c r="S11" s="15">
        <v>2.5</v>
      </c>
      <c r="T11" s="38"/>
      <c r="U11" s="38"/>
      <c r="V11" s="15">
        <v>1</v>
      </c>
      <c r="W11" s="15">
        <v>1</v>
      </c>
      <c r="X11" s="16">
        <v>2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40">
        <f t="shared" si="9"/>
        <v>4.5</v>
      </c>
      <c r="AM11" s="17" t="e">
        <f>AL11-MIN(P11,#REF!,S11,U11,#REF!,X11)</f>
        <v>#REF!</v>
      </c>
      <c r="AN11" s="17"/>
      <c r="AO11" s="40" t="e">
        <f>IF(AM11&gt;=5*4*0.6,"Aláírva","")</f>
        <v>#REF!</v>
      </c>
      <c r="AP11" s="20"/>
      <c r="AQ11" s="17"/>
      <c r="AR11" s="67">
        <f>VLOOKUP(AQ11,$AQ$30:$AR$34,2,TRUE)</f>
        <v>1</v>
      </c>
      <c r="AS11" s="17"/>
      <c r="AT11" s="67">
        <f>VLOOKUP(AS11,$AQ$30:$AR$34,2,TRUE)</f>
        <v>1</v>
      </c>
      <c r="AU11" s="17"/>
      <c r="AV11" s="17"/>
      <c r="AW11" s="17"/>
      <c r="AX11" s="67">
        <f>VLOOKUP(AW11,$AQ$30:$AR$34,2,TRUE)</f>
        <v>1</v>
      </c>
      <c r="AY11" s="17"/>
      <c r="AZ11" s="17"/>
      <c r="BA11" s="7"/>
      <c r="BB11" s="1"/>
      <c r="BC11" s="19" t="str">
        <f>IF(BA11+AP11&gt;5,5,IF(BA11=0,"",BA11))</f>
        <v/>
      </c>
      <c r="BD11" s="1"/>
    </row>
    <row r="12" spans="1:56" ht="15" customHeight="1" x14ac:dyDescent="0.2">
      <c r="A12" s="14" t="s">
        <v>51</v>
      </c>
      <c r="B12" s="14" t="s">
        <v>133</v>
      </c>
      <c r="C12" s="14" t="s">
        <v>103</v>
      </c>
      <c r="D12" s="14" t="s">
        <v>72</v>
      </c>
      <c r="E12" s="14" t="s">
        <v>37</v>
      </c>
      <c r="F12" s="14" t="s">
        <v>36</v>
      </c>
      <c r="G12" s="14" t="s">
        <v>38</v>
      </c>
      <c r="H12" s="14" t="s">
        <v>27</v>
      </c>
      <c r="I12" s="14" t="s">
        <v>37</v>
      </c>
      <c r="J12" s="14" t="s">
        <v>104</v>
      </c>
      <c r="K12" s="14" t="s">
        <v>39</v>
      </c>
      <c r="L12" s="14" t="s">
        <v>40</v>
      </c>
      <c r="M12" s="14" t="s">
        <v>40</v>
      </c>
      <c r="N12" s="15">
        <v>1</v>
      </c>
      <c r="O12" s="37"/>
      <c r="P12" s="37"/>
      <c r="Q12" s="15">
        <v>1</v>
      </c>
      <c r="R12" s="15">
        <v>1</v>
      </c>
      <c r="S12" s="15">
        <v>2</v>
      </c>
      <c r="T12" s="38"/>
      <c r="U12" s="38"/>
      <c r="V12" s="15">
        <v>1</v>
      </c>
      <c r="W12" s="15">
        <v>1</v>
      </c>
      <c r="X12" s="16">
        <v>2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40">
        <f t="shared" si="9"/>
        <v>4</v>
      </c>
      <c r="AM12" s="17" t="e">
        <f>AL12-MIN(P12,#REF!,S12,U12,#REF!,X12)</f>
        <v>#REF!</v>
      </c>
      <c r="AN12" s="21"/>
      <c r="AO12" s="40" t="e">
        <f>IF(AM12&gt;=5*4*0.6,"Aláírva","")</f>
        <v>#REF!</v>
      </c>
      <c r="AP12" s="20"/>
      <c r="AQ12" s="17"/>
      <c r="AR12" s="67">
        <f>VLOOKUP(AQ12,$AQ$30:$AR$34,2,TRUE)</f>
        <v>1</v>
      </c>
      <c r="AS12" s="17"/>
      <c r="AT12" s="67">
        <f>VLOOKUP(AS12,$AQ$30:$AR$34,2,TRUE)</f>
        <v>1</v>
      </c>
      <c r="AU12" s="17"/>
      <c r="AV12" s="17"/>
      <c r="AW12" s="17"/>
      <c r="AX12" s="67">
        <f>VLOOKUP(AW12,$AQ$30:$AR$34,2,TRUE)</f>
        <v>1</v>
      </c>
      <c r="AY12" s="17"/>
      <c r="AZ12" s="17"/>
      <c r="BA12" s="7"/>
      <c r="BC12" s="19" t="str">
        <f>IF(BA12+AP12&gt;5,5,IF(BA12=0,"",BA12))</f>
        <v/>
      </c>
    </row>
    <row r="13" spans="1:56" ht="15" customHeight="1" x14ac:dyDescent="0.2">
      <c r="A13" s="14" t="s">
        <v>56</v>
      </c>
      <c r="B13" s="14" t="s">
        <v>134</v>
      </c>
      <c r="C13" s="14" t="s">
        <v>105</v>
      </c>
      <c r="D13" s="14" t="s">
        <v>72</v>
      </c>
      <c r="E13" s="14" t="s">
        <v>37</v>
      </c>
      <c r="F13" s="14" t="s">
        <v>36</v>
      </c>
      <c r="G13" s="14" t="s">
        <v>38</v>
      </c>
      <c r="H13" s="14" t="s">
        <v>27</v>
      </c>
      <c r="I13" s="14" t="s">
        <v>37</v>
      </c>
      <c r="J13" s="14" t="s">
        <v>106</v>
      </c>
      <c r="K13" s="14" t="s">
        <v>39</v>
      </c>
      <c r="L13" s="14" t="s">
        <v>40</v>
      </c>
      <c r="M13" s="14" t="s">
        <v>40</v>
      </c>
      <c r="N13" s="15">
        <v>1</v>
      </c>
      <c r="O13" s="37"/>
      <c r="P13" s="37"/>
      <c r="Q13" s="15">
        <v>1</v>
      </c>
      <c r="R13" s="15">
        <v>0</v>
      </c>
      <c r="S13" s="15"/>
      <c r="T13" s="38"/>
      <c r="U13" s="38"/>
      <c r="V13" s="15">
        <v>1</v>
      </c>
      <c r="W13" s="15">
        <v>1</v>
      </c>
      <c r="X13" s="16">
        <v>1.5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40">
        <f t="shared" si="9"/>
        <v>1.5</v>
      </c>
      <c r="AM13" s="17" t="e">
        <f>AL13-MIN(P13,#REF!,S13,U13,#REF!,X13)</f>
        <v>#REF!</v>
      </c>
      <c r="AN13" s="17"/>
      <c r="AO13" s="40" t="e">
        <f>IF(AM13&gt;=5*4*0.6,"Aláírva","")</f>
        <v>#REF!</v>
      </c>
      <c r="AP13" s="22"/>
      <c r="AQ13" s="17"/>
      <c r="AR13" s="67">
        <f>VLOOKUP(AQ13,$AQ$30:$AR$34,2,TRUE)</f>
        <v>1</v>
      </c>
      <c r="AS13" s="17"/>
      <c r="AT13" s="67">
        <f>VLOOKUP(AS13,$AQ$30:$AR$34,2,TRUE)</f>
        <v>1</v>
      </c>
      <c r="AU13" s="17"/>
      <c r="AV13" s="17"/>
      <c r="AW13" s="17"/>
      <c r="AX13" s="67">
        <f>VLOOKUP(AW13,$AQ$30:$AR$34,2,TRUE)</f>
        <v>1</v>
      </c>
      <c r="AY13" s="17"/>
      <c r="AZ13" s="17"/>
      <c r="BA13" s="7"/>
      <c r="BC13" s="19" t="str">
        <f>IF(BA13+AP13&gt;5,5,IF(BA13=0,"",BA13))</f>
        <v/>
      </c>
    </row>
    <row r="14" spans="1:56" ht="15" customHeight="1" x14ac:dyDescent="0.2">
      <c r="A14" s="14" t="s">
        <v>48</v>
      </c>
      <c r="B14" s="14" t="s">
        <v>132</v>
      </c>
      <c r="C14" s="14" t="s">
        <v>95</v>
      </c>
      <c r="D14" s="14" t="s">
        <v>72</v>
      </c>
      <c r="E14" s="14" t="s">
        <v>37</v>
      </c>
      <c r="F14" s="14" t="s">
        <v>36</v>
      </c>
      <c r="G14" s="14" t="s">
        <v>38</v>
      </c>
      <c r="H14" s="14" t="s">
        <v>27</v>
      </c>
      <c r="I14" s="14" t="s">
        <v>37</v>
      </c>
      <c r="J14" s="14" t="s">
        <v>96</v>
      </c>
      <c r="K14" s="14" t="s">
        <v>39</v>
      </c>
      <c r="L14" s="14" t="s">
        <v>40</v>
      </c>
      <c r="M14" s="14" t="s">
        <v>40</v>
      </c>
      <c r="N14" s="15">
        <v>1</v>
      </c>
      <c r="O14" s="37"/>
      <c r="P14" s="37"/>
      <c r="Q14" s="15">
        <v>1</v>
      </c>
      <c r="R14" s="15">
        <v>1</v>
      </c>
      <c r="S14" s="15">
        <v>2.5</v>
      </c>
      <c r="T14" s="38"/>
      <c r="U14" s="38"/>
      <c r="V14" s="15">
        <v>0</v>
      </c>
      <c r="W14" s="15">
        <v>1</v>
      </c>
      <c r="X14" s="16">
        <v>1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40">
        <f t="shared" si="9"/>
        <v>3.5</v>
      </c>
      <c r="AM14" s="17" t="e">
        <f>AL14-MIN(P14,#REF!,S14,U14,#REF!,X14)</f>
        <v>#REF!</v>
      </c>
      <c r="AN14" s="17"/>
      <c r="AO14" s="40" t="e">
        <f>IF(AM14&gt;=5*4*0.6,"Aláírva","")</f>
        <v>#REF!</v>
      </c>
      <c r="AP14" s="18"/>
      <c r="AQ14" s="17"/>
      <c r="AR14" s="67">
        <f>VLOOKUP(AQ14,$AQ$30:$AR$34,2,TRUE)</f>
        <v>1</v>
      </c>
      <c r="AS14" s="17"/>
      <c r="AT14" s="67">
        <f>VLOOKUP(AS14,$AQ$30:$AR$34,2,TRUE)</f>
        <v>1</v>
      </c>
      <c r="AU14" s="17"/>
      <c r="AV14" s="17"/>
      <c r="AW14" s="17"/>
      <c r="AX14" s="67">
        <f>VLOOKUP(AW14,$AQ$30:$AR$34,2,TRUE)</f>
        <v>1</v>
      </c>
      <c r="AY14" s="17"/>
      <c r="AZ14" s="17"/>
      <c r="BA14" s="7"/>
      <c r="BC14" s="19" t="str">
        <f>IF(BA14+AP14&gt;5,5,IF(BA14=0,"",BA14))</f>
        <v/>
      </c>
    </row>
    <row r="15" spans="1:56" ht="15" customHeight="1" x14ac:dyDescent="0.2">
      <c r="A15" s="14" t="s">
        <v>49</v>
      </c>
      <c r="B15" s="14" t="s">
        <v>92</v>
      </c>
      <c r="C15" s="14" t="s">
        <v>93</v>
      </c>
      <c r="D15" s="14" t="s">
        <v>72</v>
      </c>
      <c r="E15" s="14" t="s">
        <v>37</v>
      </c>
      <c r="F15" s="14" t="s">
        <v>36</v>
      </c>
      <c r="G15" s="14" t="s">
        <v>38</v>
      </c>
      <c r="H15" s="14" t="s">
        <v>27</v>
      </c>
      <c r="I15" s="14" t="s">
        <v>37</v>
      </c>
      <c r="J15" s="14" t="s">
        <v>94</v>
      </c>
      <c r="K15" s="14" t="s">
        <v>39</v>
      </c>
      <c r="L15" s="14" t="s">
        <v>40</v>
      </c>
      <c r="M15" s="14" t="s">
        <v>40</v>
      </c>
      <c r="N15" s="15">
        <v>1</v>
      </c>
      <c r="O15" s="37"/>
      <c r="P15" s="37"/>
      <c r="Q15" s="15">
        <v>1</v>
      </c>
      <c r="R15" s="15">
        <v>1</v>
      </c>
      <c r="S15" s="15">
        <v>2</v>
      </c>
      <c r="T15" s="38"/>
      <c r="U15" s="38"/>
      <c r="V15" s="15">
        <v>1</v>
      </c>
      <c r="W15" s="15">
        <v>1</v>
      </c>
      <c r="X15" s="16">
        <v>1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40">
        <f t="shared" si="9"/>
        <v>3</v>
      </c>
      <c r="AM15" s="17" t="e">
        <f>AL15-MIN(P15,#REF!,S15,U15,#REF!,X15)</f>
        <v>#REF!</v>
      </c>
      <c r="AN15" s="17"/>
      <c r="AO15" s="40" t="e">
        <f>IF(AM15&gt;=5*4*0.6,"Aláírva","")</f>
        <v>#REF!</v>
      </c>
      <c r="AP15" s="20"/>
      <c r="AQ15" s="17"/>
      <c r="AR15" s="67">
        <f>VLOOKUP(AQ15,$AQ$30:$AR$34,2,TRUE)</f>
        <v>1</v>
      </c>
      <c r="AS15" s="17"/>
      <c r="AT15" s="67">
        <f>VLOOKUP(AS15,$AQ$30:$AR$34,2,TRUE)</f>
        <v>1</v>
      </c>
      <c r="AU15" s="17"/>
      <c r="AV15" s="17"/>
      <c r="AW15" s="17"/>
      <c r="AX15" s="67">
        <f>VLOOKUP(AW15,$AQ$30:$AR$34,2,TRUE)</f>
        <v>1</v>
      </c>
      <c r="AY15" s="17"/>
      <c r="AZ15" s="17"/>
      <c r="BA15" s="7"/>
      <c r="BC15" s="19"/>
    </row>
    <row r="16" spans="1:56" ht="15" customHeight="1" x14ac:dyDescent="0.2">
      <c r="A16" s="14" t="s">
        <v>53</v>
      </c>
      <c r="B16" s="14" t="s">
        <v>70</v>
      </c>
      <c r="C16" s="14" t="s">
        <v>71</v>
      </c>
      <c r="D16" s="14" t="s">
        <v>72</v>
      </c>
      <c r="E16" s="14" t="s">
        <v>37</v>
      </c>
      <c r="F16" s="14" t="s">
        <v>36</v>
      </c>
      <c r="G16" s="14" t="s">
        <v>38</v>
      </c>
      <c r="H16" s="14" t="s">
        <v>27</v>
      </c>
      <c r="I16" s="14" t="s">
        <v>37</v>
      </c>
      <c r="J16" s="14" t="s">
        <v>73</v>
      </c>
      <c r="K16" s="14" t="s">
        <v>39</v>
      </c>
      <c r="L16" s="14" t="s">
        <v>40</v>
      </c>
      <c r="M16" s="14" t="s">
        <v>40</v>
      </c>
      <c r="N16" s="15">
        <v>1</v>
      </c>
      <c r="O16" s="37"/>
      <c r="P16" s="37"/>
      <c r="Q16" s="15">
        <v>1</v>
      </c>
      <c r="R16" s="15">
        <v>1</v>
      </c>
      <c r="S16" s="15">
        <v>2</v>
      </c>
      <c r="T16" s="38"/>
      <c r="U16" s="38"/>
      <c r="V16" s="15">
        <v>1</v>
      </c>
      <c r="W16" s="15">
        <v>1</v>
      </c>
      <c r="X16" s="16">
        <v>0.5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40">
        <f t="shared" si="9"/>
        <v>2.5</v>
      </c>
      <c r="AM16" s="17" t="e">
        <f>AL16-MIN(P16,#REF!,U16,#REF!,X16)</f>
        <v>#REF!</v>
      </c>
      <c r="AN16" s="17"/>
      <c r="AO16" s="40" t="e">
        <f>IF(AM16&gt;=5*4*0.6,"Aláírva","")</f>
        <v>#REF!</v>
      </c>
      <c r="AP16" s="18"/>
      <c r="AQ16" s="17"/>
      <c r="AR16" s="67">
        <f>VLOOKUP(AQ16,$AQ$30:$AR$34,2,TRUE)</f>
        <v>1</v>
      </c>
      <c r="AS16" s="17"/>
      <c r="AT16" s="67">
        <f>VLOOKUP(AS16,$AQ$30:$AR$34,2,TRUE)</f>
        <v>1</v>
      </c>
      <c r="AU16" s="17"/>
      <c r="AV16" s="17"/>
      <c r="AW16" s="17"/>
      <c r="AX16" s="67">
        <f>VLOOKUP(AW16,$AQ$30:$AR$34,2,TRUE)</f>
        <v>1</v>
      </c>
      <c r="AY16" s="17"/>
      <c r="AZ16" s="17"/>
      <c r="BA16" s="7"/>
      <c r="BC16" s="19" t="str">
        <f>IF(BA16+AP16&gt;5,5,IF(BA16=0,"",BA16))</f>
        <v/>
      </c>
    </row>
    <row r="17" spans="1:56" ht="15" customHeight="1" x14ac:dyDescent="0.2">
      <c r="A17" s="14" t="s">
        <v>45</v>
      </c>
      <c r="B17" s="14" t="s">
        <v>122</v>
      </c>
      <c r="C17" s="14" t="s">
        <v>123</v>
      </c>
      <c r="D17" s="14" t="s">
        <v>72</v>
      </c>
      <c r="E17" s="14" t="s">
        <v>37</v>
      </c>
      <c r="F17" s="14" t="s">
        <v>36</v>
      </c>
      <c r="G17" s="14" t="s">
        <v>38</v>
      </c>
      <c r="H17" s="14" t="s">
        <v>27</v>
      </c>
      <c r="I17" s="14" t="s">
        <v>37</v>
      </c>
      <c r="J17" s="14" t="s">
        <v>124</v>
      </c>
      <c r="K17" s="14" t="s">
        <v>39</v>
      </c>
      <c r="L17" s="14" t="s">
        <v>40</v>
      </c>
      <c r="M17" s="14" t="s">
        <v>40</v>
      </c>
      <c r="N17" s="15">
        <v>1</v>
      </c>
      <c r="O17" s="37"/>
      <c r="P17" s="37"/>
      <c r="Q17" s="15">
        <v>1</v>
      </c>
      <c r="R17" s="15">
        <v>1</v>
      </c>
      <c r="S17" s="15">
        <v>2.5</v>
      </c>
      <c r="T17" s="38"/>
      <c r="U17" s="38"/>
      <c r="V17" s="15">
        <v>1</v>
      </c>
      <c r="W17" s="15">
        <v>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40">
        <f t="shared" si="9"/>
        <v>2.5</v>
      </c>
      <c r="AM17" s="17" t="e">
        <f>AL17-MIN(P17,#REF!,S17,U17,#REF!,X17)</f>
        <v>#REF!</v>
      </c>
      <c r="AN17" s="17"/>
      <c r="AO17" s="40" t="e">
        <f>IF(AM17&gt;=5*4*0.6,"Aláírva","")</f>
        <v>#REF!</v>
      </c>
      <c r="AP17" s="20"/>
      <c r="AQ17" s="17"/>
      <c r="AR17" s="67">
        <f>VLOOKUP(AQ17,$AQ$30:$AR$34,2,TRUE)</f>
        <v>1</v>
      </c>
      <c r="AS17" s="17"/>
      <c r="AT17" s="67">
        <f>VLOOKUP(AS17,$AQ$30:$AR$34,2,TRUE)</f>
        <v>1</v>
      </c>
      <c r="AU17" s="17"/>
      <c r="AV17" s="17"/>
      <c r="AW17" s="17"/>
      <c r="AX17" s="67">
        <f>VLOOKUP(AW17,$AQ$30:$AR$34,2,TRUE)</f>
        <v>1</v>
      </c>
      <c r="AY17" s="17"/>
      <c r="AZ17" s="17"/>
      <c r="BA17" s="7"/>
      <c r="BC17" s="19" t="str">
        <f>IF(BA17+AP17&gt;5,5,IF(BA17=0,"",BA17))</f>
        <v/>
      </c>
    </row>
    <row r="18" spans="1:56" ht="15" customHeight="1" x14ac:dyDescent="0.2">
      <c r="A18" s="14" t="s">
        <v>47</v>
      </c>
      <c r="B18" s="14" t="s">
        <v>131</v>
      </c>
      <c r="C18" s="14" t="s">
        <v>83</v>
      </c>
      <c r="D18" s="14" t="s">
        <v>84</v>
      </c>
      <c r="E18" s="14" t="s">
        <v>37</v>
      </c>
      <c r="F18" s="14" t="s">
        <v>36</v>
      </c>
      <c r="G18" s="14" t="s">
        <v>38</v>
      </c>
      <c r="H18" s="14" t="s">
        <v>27</v>
      </c>
      <c r="I18" s="14" t="s">
        <v>37</v>
      </c>
      <c r="J18" s="14" t="s">
        <v>85</v>
      </c>
      <c r="K18" s="14" t="s">
        <v>39</v>
      </c>
      <c r="L18" s="14" t="s">
        <v>40</v>
      </c>
      <c r="M18" s="14" t="s">
        <v>40</v>
      </c>
      <c r="N18" s="15">
        <v>1</v>
      </c>
      <c r="O18" s="37"/>
      <c r="P18" s="37"/>
      <c r="Q18" s="15">
        <v>1</v>
      </c>
      <c r="R18" s="15">
        <v>1</v>
      </c>
      <c r="S18" s="15">
        <v>2</v>
      </c>
      <c r="T18" s="38"/>
      <c r="U18" s="38"/>
      <c r="V18" s="15">
        <v>0</v>
      </c>
      <c r="W18" s="15">
        <v>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40">
        <f t="shared" si="9"/>
        <v>2</v>
      </c>
      <c r="AM18" s="17" t="e">
        <f>AL18-MIN(P18,#REF!,S18,U18,#REF!,X18)</f>
        <v>#REF!</v>
      </c>
      <c r="AN18" s="17"/>
      <c r="AO18" s="40" t="e">
        <f>IF(AM18&gt;=5*4*0.6,"Aláírva","")</f>
        <v>#REF!</v>
      </c>
      <c r="AP18" s="20"/>
      <c r="AQ18" s="17"/>
      <c r="AR18" s="67">
        <f>VLOOKUP(AQ18,$AQ$30:$AR$34,2,TRUE)</f>
        <v>1</v>
      </c>
      <c r="AS18" s="17"/>
      <c r="AT18" s="67">
        <f>VLOOKUP(AS18,$AQ$30:$AR$34,2,TRUE)</f>
        <v>1</v>
      </c>
      <c r="AU18" s="17"/>
      <c r="AV18" s="17"/>
      <c r="AW18" s="17"/>
      <c r="AX18" s="67">
        <f>VLOOKUP(AW18,$AQ$30:$AR$34,2,TRUE)</f>
        <v>1</v>
      </c>
      <c r="AY18" s="17"/>
      <c r="AZ18" s="17"/>
      <c r="BA18" s="7"/>
      <c r="BC18" s="19" t="str">
        <f>IF(BA18+AP18&gt;5,5,IF(BA18=0,"",BA18))</f>
        <v/>
      </c>
    </row>
    <row r="19" spans="1:56" ht="15" customHeight="1" x14ac:dyDescent="0.2">
      <c r="A19" s="14" t="s">
        <v>59</v>
      </c>
      <c r="B19" s="14" t="s">
        <v>112</v>
      </c>
      <c r="C19" s="14" t="s">
        <v>113</v>
      </c>
      <c r="D19" s="14" t="s">
        <v>114</v>
      </c>
      <c r="E19" s="14" t="s">
        <v>37</v>
      </c>
      <c r="F19" s="14" t="s">
        <v>36</v>
      </c>
      <c r="G19" s="14" t="s">
        <v>38</v>
      </c>
      <c r="H19" s="14" t="s">
        <v>27</v>
      </c>
      <c r="I19" s="14" t="s">
        <v>37</v>
      </c>
      <c r="J19" s="14" t="s">
        <v>115</v>
      </c>
      <c r="K19" s="14" t="s">
        <v>39</v>
      </c>
      <c r="L19" s="14" t="s">
        <v>40</v>
      </c>
      <c r="M19" s="14" t="s">
        <v>40</v>
      </c>
      <c r="N19" s="15">
        <v>1</v>
      </c>
      <c r="O19" s="37"/>
      <c r="P19" s="37"/>
      <c r="Q19" s="15">
        <v>1</v>
      </c>
      <c r="R19" s="15">
        <v>1</v>
      </c>
      <c r="S19" s="15">
        <v>2</v>
      </c>
      <c r="T19" s="38"/>
      <c r="U19" s="38"/>
      <c r="V19" s="15">
        <v>0</v>
      </c>
      <c r="W19" s="15">
        <v>0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40">
        <f t="shared" si="9"/>
        <v>2</v>
      </c>
      <c r="AM19" s="17" t="e">
        <f>AL19-MIN(P19,#REF!,S19,U19,#REF!,X19)</f>
        <v>#REF!</v>
      </c>
      <c r="AN19" s="17"/>
      <c r="AO19" s="40" t="e">
        <f>IF(AM19&gt;=5*4*0.6,"Aláírva","")</f>
        <v>#REF!</v>
      </c>
      <c r="AP19" s="20"/>
      <c r="AQ19" s="17"/>
      <c r="AR19" s="67">
        <f>VLOOKUP(AQ19,$AQ$30:$AR$34,2,TRUE)</f>
        <v>1</v>
      </c>
      <c r="AS19" s="17"/>
      <c r="AT19" s="67">
        <f>VLOOKUP(AS19,$AQ$30:$AR$34,2,TRUE)</f>
        <v>1</v>
      </c>
      <c r="AU19" s="17"/>
      <c r="AV19" s="17"/>
      <c r="AW19" s="17"/>
      <c r="AX19" s="67">
        <f>VLOOKUP(AW19,$AQ$30:$AR$34,2,TRUE)</f>
        <v>1</v>
      </c>
      <c r="AY19" s="17"/>
      <c r="AZ19" s="17"/>
      <c r="BA19" s="7"/>
      <c r="BC19" s="19" t="str">
        <f>IF(BA19+AP19&gt;5,5,IF(BA19=0,"",BA19))</f>
        <v/>
      </c>
    </row>
    <row r="20" spans="1:56" ht="15" customHeight="1" x14ac:dyDescent="0.2">
      <c r="A20" s="14" t="s">
        <v>44</v>
      </c>
      <c r="B20" s="14" t="s">
        <v>86</v>
      </c>
      <c r="C20" s="14" t="s">
        <v>87</v>
      </c>
      <c r="D20" s="14" t="s">
        <v>72</v>
      </c>
      <c r="E20" s="14" t="s">
        <v>37</v>
      </c>
      <c r="F20" s="14" t="s">
        <v>36</v>
      </c>
      <c r="G20" s="14" t="s">
        <v>38</v>
      </c>
      <c r="H20" s="14" t="s">
        <v>27</v>
      </c>
      <c r="I20" s="14" t="s">
        <v>37</v>
      </c>
      <c r="J20" s="14" t="s">
        <v>88</v>
      </c>
      <c r="K20" s="14" t="s">
        <v>39</v>
      </c>
      <c r="L20" s="14" t="s">
        <v>40</v>
      </c>
      <c r="M20" s="14" t="s">
        <v>40</v>
      </c>
      <c r="N20" s="15">
        <v>1</v>
      </c>
      <c r="O20" s="37"/>
      <c r="P20" s="37"/>
      <c r="Q20" s="15">
        <v>1</v>
      </c>
      <c r="R20" s="15">
        <v>1</v>
      </c>
      <c r="S20" s="15">
        <v>1.5</v>
      </c>
      <c r="T20" s="38"/>
      <c r="U20" s="38"/>
      <c r="V20" s="15">
        <v>0</v>
      </c>
      <c r="W20" s="15">
        <v>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40">
        <f t="shared" si="9"/>
        <v>1.5</v>
      </c>
      <c r="AM20" s="17" t="e">
        <f>AL20-MIN(P20,#REF!,S20,U20,#REF!,X20)</f>
        <v>#REF!</v>
      </c>
      <c r="AN20" s="17"/>
      <c r="AO20" s="40" t="e">
        <f>IF(AM20&gt;=5*4*0.6,"Aláírva","")</f>
        <v>#REF!</v>
      </c>
      <c r="AP20" s="20"/>
      <c r="AQ20" s="17"/>
      <c r="AR20" s="67">
        <f>VLOOKUP(AQ20,$AQ$30:$AR$34,2,TRUE)</f>
        <v>1</v>
      </c>
      <c r="AS20" s="17"/>
      <c r="AT20" s="67">
        <f>VLOOKUP(AS20,$AQ$30:$AR$34,2,TRUE)</f>
        <v>1</v>
      </c>
      <c r="AU20" s="17"/>
      <c r="AV20" s="17"/>
      <c r="AW20" s="17"/>
      <c r="AX20" s="67">
        <f>VLOOKUP(AW20,$AQ$30:$AR$34,2,TRUE)</f>
        <v>1</v>
      </c>
      <c r="AY20" s="17"/>
      <c r="AZ20" s="17"/>
      <c r="BA20" s="7"/>
      <c r="BC20" s="19" t="str">
        <f>IF(BA20+AP20&gt;5,5,IF(BA20=0,"",BA20))</f>
        <v/>
      </c>
    </row>
    <row r="21" spans="1:56" ht="15" customHeight="1" x14ac:dyDescent="0.2">
      <c r="A21" s="14" t="s">
        <v>58</v>
      </c>
      <c r="B21" s="14" t="s">
        <v>100</v>
      </c>
      <c r="C21" s="14" t="s">
        <v>101</v>
      </c>
      <c r="D21" s="14" t="s">
        <v>84</v>
      </c>
      <c r="E21" s="14" t="s">
        <v>37</v>
      </c>
      <c r="F21" s="14" t="s">
        <v>41</v>
      </c>
      <c r="G21" s="14" t="s">
        <v>38</v>
      </c>
      <c r="H21" s="14" t="s">
        <v>27</v>
      </c>
      <c r="I21" s="14" t="s">
        <v>37</v>
      </c>
      <c r="J21" s="14" t="s">
        <v>102</v>
      </c>
      <c r="K21" s="14" t="s">
        <v>39</v>
      </c>
      <c r="L21" s="14" t="s">
        <v>40</v>
      </c>
      <c r="M21" s="14" t="s">
        <v>40</v>
      </c>
      <c r="N21" s="15">
        <v>1</v>
      </c>
      <c r="O21" s="37"/>
      <c r="P21" s="37"/>
      <c r="Q21" s="15">
        <v>1</v>
      </c>
      <c r="R21" s="15">
        <v>1</v>
      </c>
      <c r="S21" s="15">
        <v>1</v>
      </c>
      <c r="T21" s="38"/>
      <c r="U21" s="38"/>
      <c r="V21" s="15">
        <v>0</v>
      </c>
      <c r="W21" s="15">
        <v>0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40">
        <f t="shared" si="9"/>
        <v>1</v>
      </c>
      <c r="AM21" s="17" t="e">
        <f>AL21-MIN(P21,#REF!,S21,U21,#REF!,X21)</f>
        <v>#REF!</v>
      </c>
      <c r="AN21" s="21"/>
      <c r="AO21" s="40" t="e">
        <f>IF(AM21&gt;=5*4*0.6,"Aláírva","")</f>
        <v>#REF!</v>
      </c>
      <c r="AP21" s="20"/>
      <c r="AQ21" s="17"/>
      <c r="AR21" s="67">
        <f>VLOOKUP(AQ21,$AQ$30:$AR$34,2,TRUE)</f>
        <v>1</v>
      </c>
      <c r="AS21" s="17"/>
      <c r="AT21" s="67">
        <f>VLOOKUP(AS21,$AQ$30:$AR$34,2,TRUE)</f>
        <v>1</v>
      </c>
      <c r="AU21" s="17"/>
      <c r="AV21" s="17"/>
      <c r="AW21" s="17"/>
      <c r="AX21" s="67">
        <f>VLOOKUP(AW21,$AQ$30:$AR$34,2,TRUE)</f>
        <v>1</v>
      </c>
      <c r="AY21" s="17"/>
      <c r="AZ21" s="17"/>
      <c r="BA21" s="7"/>
      <c r="BC21" s="19" t="str">
        <f>IF(BA21+AP21&gt;5,5,IF(BA21=0,"",BA21))</f>
        <v/>
      </c>
    </row>
    <row r="22" spans="1:56" ht="15" customHeight="1" x14ac:dyDescent="0.2">
      <c r="A22" s="14" t="s">
        <v>52</v>
      </c>
      <c r="B22" s="14" t="s">
        <v>97</v>
      </c>
      <c r="C22" s="14" t="s">
        <v>98</v>
      </c>
      <c r="D22" s="14" t="s">
        <v>72</v>
      </c>
      <c r="E22" s="14" t="s">
        <v>37</v>
      </c>
      <c r="F22" s="14" t="s">
        <v>36</v>
      </c>
      <c r="G22" s="14" t="s">
        <v>38</v>
      </c>
      <c r="H22" s="14" t="s">
        <v>27</v>
      </c>
      <c r="I22" s="14" t="s">
        <v>37</v>
      </c>
      <c r="J22" s="14" t="s">
        <v>99</v>
      </c>
      <c r="K22" s="14" t="s">
        <v>39</v>
      </c>
      <c r="L22" s="14" t="s">
        <v>40</v>
      </c>
      <c r="M22" s="14" t="s">
        <v>40</v>
      </c>
      <c r="N22" s="15">
        <v>1</v>
      </c>
      <c r="O22" s="37"/>
      <c r="P22" s="37"/>
      <c r="Q22" s="15">
        <v>1</v>
      </c>
      <c r="R22" s="15">
        <v>1</v>
      </c>
      <c r="S22" s="15">
        <v>0</v>
      </c>
      <c r="T22" s="38"/>
      <c r="U22" s="38"/>
      <c r="V22" s="15">
        <v>1</v>
      </c>
      <c r="W22" s="15">
        <v>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40">
        <f t="shared" si="9"/>
        <v>0</v>
      </c>
      <c r="AM22" s="17" t="e">
        <f>AL22-MIN(P22,#REF!,S22,U22,#REF!,X22)</f>
        <v>#REF!</v>
      </c>
      <c r="AN22" s="17"/>
      <c r="AO22" s="40" t="e">
        <f>IF(AM22&gt;=5*4*0.6,"Aláírva","")</f>
        <v>#REF!</v>
      </c>
      <c r="AP22" s="20"/>
      <c r="AQ22" s="17"/>
      <c r="AR22" s="67">
        <f>VLOOKUP(AQ22,$AQ$30:$AR$34,2,TRUE)</f>
        <v>1</v>
      </c>
      <c r="AS22" s="17"/>
      <c r="AT22" s="67">
        <f>VLOOKUP(AS22,$AQ$30:$AR$34,2,TRUE)</f>
        <v>1</v>
      </c>
      <c r="AU22" s="17"/>
      <c r="AV22" s="17"/>
      <c r="AW22" s="17"/>
      <c r="AX22" s="67">
        <f>VLOOKUP(AW22,$AQ$30:$AR$34,2,TRUE)</f>
        <v>1</v>
      </c>
      <c r="AY22" s="17"/>
      <c r="AZ22" s="17"/>
      <c r="BA22" s="7"/>
      <c r="BC22" s="19" t="str">
        <f>IF(BA22+AP22&gt;5,5,IF(BA22=0,"",BA22))</f>
        <v/>
      </c>
    </row>
    <row r="23" spans="1:56" x14ac:dyDescent="0.2">
      <c r="A23" s="68" t="s">
        <v>57</v>
      </c>
      <c r="B23" s="68" t="s">
        <v>89</v>
      </c>
      <c r="C23" s="68" t="s">
        <v>90</v>
      </c>
      <c r="D23" s="68" t="s">
        <v>72</v>
      </c>
      <c r="E23" s="68" t="s">
        <v>37</v>
      </c>
      <c r="F23" s="68" t="s">
        <v>36</v>
      </c>
      <c r="G23" s="68" t="s">
        <v>38</v>
      </c>
      <c r="H23" s="68" t="s">
        <v>27</v>
      </c>
      <c r="I23" s="68" t="s">
        <v>37</v>
      </c>
      <c r="J23" s="68" t="s">
        <v>91</v>
      </c>
      <c r="K23" s="68" t="s">
        <v>39</v>
      </c>
      <c r="L23" s="68" t="s">
        <v>40</v>
      </c>
      <c r="M23" s="68" t="s">
        <v>40</v>
      </c>
      <c r="N23" s="37"/>
      <c r="O23" s="37"/>
      <c r="P23" s="37"/>
      <c r="Q23" s="37">
        <v>0</v>
      </c>
      <c r="R23" s="37">
        <v>0</v>
      </c>
      <c r="S23" s="37"/>
      <c r="T23" s="37"/>
      <c r="U23" s="37"/>
      <c r="V23" s="37">
        <v>0</v>
      </c>
      <c r="W23" s="37">
        <v>0</v>
      </c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40">
        <f t="shared" si="9"/>
        <v>0</v>
      </c>
      <c r="AM23" s="69" t="e">
        <f>AL23-MIN(P23,#REF!,S23,U23,#REF!,X23)</f>
        <v>#REF!</v>
      </c>
      <c r="AN23" s="69"/>
      <c r="AO23" s="69" t="e">
        <f>IF(AM23&gt;=5*4*0.6,"Aláírva","")</f>
        <v>#REF!</v>
      </c>
      <c r="AP23" s="70"/>
      <c r="AQ23" s="69"/>
      <c r="AR23" s="67">
        <f>VLOOKUP(AQ23,$AQ$30:$AR$34,2,TRUE)</f>
        <v>1</v>
      </c>
      <c r="AS23" s="69"/>
      <c r="AT23" s="67">
        <f>VLOOKUP(AS23,$AQ$30:$AR$34,2,TRUE)</f>
        <v>1</v>
      </c>
      <c r="AU23" s="69"/>
      <c r="AV23" s="69"/>
      <c r="AW23" s="69"/>
      <c r="AX23" s="67">
        <f>VLOOKUP(AW23,$AQ$30:$AR$34,2,TRUE)</f>
        <v>1</v>
      </c>
      <c r="AY23" s="69"/>
      <c r="AZ23" s="69"/>
      <c r="BA23" s="71"/>
      <c r="BB23" s="23"/>
      <c r="BC23" s="72" t="str">
        <f>IF(BA23+AP23&gt;5,5,IF(BA23=0,"",BA23))</f>
        <v/>
      </c>
      <c r="BD23" s="23"/>
    </row>
    <row r="24" spans="1:56" x14ac:dyDescent="0.2">
      <c r="B24" s="1" t="s">
        <v>137</v>
      </c>
      <c r="C24" s="1" t="s">
        <v>140</v>
      </c>
      <c r="Q24" s="1">
        <v>1</v>
      </c>
      <c r="BA24" s="7"/>
    </row>
    <row r="25" spans="1:56" x14ac:dyDescent="0.2">
      <c r="B25" s="1" t="s">
        <v>141</v>
      </c>
      <c r="C25" s="1" t="s">
        <v>142</v>
      </c>
      <c r="V25" s="1">
        <v>1</v>
      </c>
      <c r="AO25" s="42" t="s">
        <v>60</v>
      </c>
      <c r="AP25" s="20">
        <v>1</v>
      </c>
    </row>
    <row r="26" spans="1:56" x14ac:dyDescent="0.2">
      <c r="AO26" s="43" t="s">
        <v>63</v>
      </c>
      <c r="AP26" s="18">
        <v>0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6" x14ac:dyDescent="0.2">
      <c r="B27" s="24" t="s">
        <v>61</v>
      </c>
      <c r="C27" s="24" t="s">
        <v>62</v>
      </c>
      <c r="AO27" s="43" t="s">
        <v>64</v>
      </c>
      <c r="AP27" s="18">
        <v>-1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6" x14ac:dyDescent="0.2">
      <c r="AO28" s="42"/>
      <c r="AP28" s="25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6" ht="39" hidden="1" x14ac:dyDescent="0.25">
      <c r="AQ29" s="27" t="s">
        <v>65</v>
      </c>
      <c r="AR29" s="28" t="s">
        <v>66</v>
      </c>
      <c r="AS29" s="29" t="s">
        <v>67</v>
      </c>
      <c r="AT29" s="29" t="s">
        <v>68</v>
      </c>
      <c r="BD29" s="29" t="s">
        <v>69</v>
      </c>
    </row>
    <row r="30" spans="1:56" ht="15" hidden="1" x14ac:dyDescent="0.25">
      <c r="AQ30" s="30">
        <v>0</v>
      </c>
      <c r="AR30" s="30">
        <v>1</v>
      </c>
      <c r="AS30" s="31">
        <f>COUNTIF($AR$4:$AR$23,AR30)</f>
        <v>20</v>
      </c>
      <c r="AT30" s="31">
        <f>COUNTIF($AT$4:$AT$23,AR30)</f>
        <v>20</v>
      </c>
      <c r="BD30" s="31">
        <f>COUNTIF($BD$4:$BD$23,AR30)</f>
        <v>0</v>
      </c>
    </row>
    <row r="31" spans="1:56" ht="15" hidden="1" x14ac:dyDescent="0.25">
      <c r="AQ31" s="30">
        <v>11</v>
      </c>
      <c r="AR31" s="30">
        <v>2</v>
      </c>
      <c r="AS31" s="31">
        <f>COUNTIF($AR$4:$AR$23,AR31)</f>
        <v>0</v>
      </c>
      <c r="AT31" s="31">
        <f>COUNTIF($AT$4:$AT$23,AR31)</f>
        <v>0</v>
      </c>
      <c r="BD31" s="31">
        <f>COUNTIF($BD$4:$BD$23,AR31)</f>
        <v>0</v>
      </c>
    </row>
    <row r="32" spans="1:56" ht="15" hidden="1" x14ac:dyDescent="0.25">
      <c r="AQ32" s="30">
        <v>13</v>
      </c>
      <c r="AR32" s="30">
        <v>3</v>
      </c>
      <c r="AS32" s="31">
        <f>COUNTIF($AR$4:$AR$23,AR32)</f>
        <v>0</v>
      </c>
      <c r="AT32" s="31">
        <f>COUNTIF($AT$4:$AT$23,AR32)</f>
        <v>0</v>
      </c>
      <c r="BD32" s="31">
        <f>COUNTIF($BD$4:$BD$23,AR32)</f>
        <v>0</v>
      </c>
    </row>
    <row r="33" spans="43:56" ht="15" hidden="1" x14ac:dyDescent="0.25">
      <c r="AQ33" s="30">
        <v>15</v>
      </c>
      <c r="AR33" s="30">
        <v>4</v>
      </c>
      <c r="AS33" s="31">
        <f>COUNTIF($AR$4:$AR$23,AR33)</f>
        <v>0</v>
      </c>
      <c r="AT33" s="31">
        <f>COUNTIF($AT$4:$AT$23,AR33)</f>
        <v>0</v>
      </c>
      <c r="BD33" s="31">
        <f>COUNTIF($BD$4:$BD$23,AR33)</f>
        <v>0</v>
      </c>
    </row>
    <row r="34" spans="43:56" ht="15" hidden="1" x14ac:dyDescent="0.25">
      <c r="AQ34" s="30">
        <v>17</v>
      </c>
      <c r="AR34" s="30">
        <v>5</v>
      </c>
      <c r="AS34" s="31">
        <f>COUNTIF($AR$4:$AR$23,AR34)</f>
        <v>0</v>
      </c>
      <c r="AT34" s="31">
        <f>COUNTIF($AT$4:$AT$23,AR34)</f>
        <v>0</v>
      </c>
      <c r="BD34" s="31">
        <f>COUNTIF($BD$4:$BD$23,AR34)</f>
        <v>0</v>
      </c>
    </row>
    <row r="35" spans="43:56" hidden="1" x14ac:dyDescent="0.2">
      <c r="AS35" s="32">
        <f>SUM(AS30:AS34)</f>
        <v>20</v>
      </c>
      <c r="AT35" s="32">
        <f>SUM(AT30:AT34)</f>
        <v>20</v>
      </c>
      <c r="BD35" s="32">
        <f>SUM(BD30:BD34)</f>
        <v>0</v>
      </c>
    </row>
    <row r="36" spans="43:56" hidden="1" x14ac:dyDescent="0.2"/>
    <row r="37" spans="43:56" hidden="1" x14ac:dyDescent="0.2">
      <c r="AT37" s="7">
        <f>SUM(AS35:AT35)</f>
        <v>40</v>
      </c>
    </row>
  </sheetData>
  <sortState ref="A4:BD23">
    <sortCondition descending="1" ref="X4:X23"/>
    <sortCondition descending="1" ref="S4:S23"/>
  </sortState>
  <mergeCells count="38">
    <mergeCell ref="R1:S1"/>
    <mergeCell ref="O2:P2"/>
    <mergeCell ref="R2:S2"/>
    <mergeCell ref="Y1:Z1"/>
    <mergeCell ref="Y2:Z2"/>
    <mergeCell ref="T1:U1"/>
    <mergeCell ref="W1:X1"/>
    <mergeCell ref="A1:A3"/>
    <mergeCell ref="B1:B2"/>
    <mergeCell ref="C1:C3"/>
    <mergeCell ref="O1:P1"/>
    <mergeCell ref="BC1:BC3"/>
    <mergeCell ref="AQ2:AR2"/>
    <mergeCell ref="AS2:AT2"/>
    <mergeCell ref="AU2:AV2"/>
    <mergeCell ref="AW2:AX2"/>
    <mergeCell ref="AY2:AZ2"/>
    <mergeCell ref="AY1:AZ1"/>
    <mergeCell ref="T3:U3"/>
    <mergeCell ref="AP1:AP2"/>
    <mergeCell ref="AQ1:AT1"/>
    <mergeCell ref="AU1:AV1"/>
    <mergeCell ref="AW1:AX1"/>
    <mergeCell ref="AL1:AL3"/>
    <mergeCell ref="AM1:AM3"/>
    <mergeCell ref="AO1:AO3"/>
    <mergeCell ref="T2:U2"/>
    <mergeCell ref="W2:X2"/>
    <mergeCell ref="AA1:AB1"/>
    <mergeCell ref="AC1:AD1"/>
    <mergeCell ref="AA2:AB2"/>
    <mergeCell ref="AC2:AD2"/>
    <mergeCell ref="AE1:AF1"/>
    <mergeCell ref="AG1:AH1"/>
    <mergeCell ref="AI1:AJ1"/>
    <mergeCell ref="AE2:AF2"/>
    <mergeCell ref="AG2:AH2"/>
    <mergeCell ref="AI2:AJ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csop05_K16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alaszlo</dc:creator>
  <cp:lastModifiedBy>alaszlo</cp:lastModifiedBy>
  <dcterms:created xsi:type="dcterms:W3CDTF">2016-02-12T13:58:25Z</dcterms:created>
  <dcterms:modified xsi:type="dcterms:W3CDTF">2016-03-30T07:45:39Z</dcterms:modified>
</cp:coreProperties>
</file>